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видатки" sheetId="1" r:id="rId1"/>
  </sheets>
  <definedNames>
    <definedName name="_xlnm.Print_Area" localSheetId="0">'видатки'!$A$1:$F$165</definedName>
  </definedNames>
  <calcPr fullCalcOnLoad="1"/>
</workbook>
</file>

<file path=xl/sharedStrings.xml><?xml version="1.0" encoding="utf-8"?>
<sst xmlns="http://schemas.openxmlformats.org/spreadsheetml/2006/main" count="297" uniqueCount="201">
  <si>
    <t>Відхилення</t>
  </si>
  <si>
    <t>% виконання</t>
  </si>
  <si>
    <t>Звіт</t>
  </si>
  <si>
    <t>1</t>
  </si>
  <si>
    <t>5=4-3</t>
  </si>
  <si>
    <t>6=4/3*100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</si>
  <si>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</si>
  <si>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</si>
  <si>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</si>
  <si>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</si>
  <si>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</si>
  <si>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</si>
  <si>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</si>
  <si>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</si>
  <si>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</si>
  <si>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Організація благоустрою населених пунктів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</si>
  <si>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</si>
  <si>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</si>
  <si>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</si>
  <si>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</si>
  <si>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</si>
  <si>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</si>
  <si>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</si>
  <si>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Надання дошкільної освіти</t>
  </si>
  <si>
    <t>Забезпечення діяльності інших закладів у сфері освіти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</si>
  <si>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</si>
  <si>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</si>
  <si>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</si>
  <si>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</si>
  <si>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</si>
  <si>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</si>
  <si>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</si>
  <si>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</si>
  <si>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</si>
  <si>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</si>
  <si>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</si>
  <si>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</si>
  <si>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</si>
  <si>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</si>
  <si>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 </t>
  </si>
  <si>
    <t>Погоджено:</t>
  </si>
  <si>
    <t>Начальник фінансового управління</t>
  </si>
  <si>
    <t>виконавчого комітету міської ради</t>
  </si>
  <si>
    <t xml:space="preserve">Назва головного розпорядника коштів                                                                                                                    </t>
  </si>
  <si>
    <t>Реалізація інших заходів щодо соціально-економічного розвитку територій</t>
  </si>
  <si>
    <t>Природоохоронні заходи за рахунок цільових фондів</t>
  </si>
  <si>
    <t>Обслуговування місцевого боргу</t>
  </si>
  <si>
    <t>Додаток 2</t>
  </si>
  <si>
    <t>Експлуатація та технічне обслуговування житлового фонду</t>
  </si>
  <si>
    <t>Валентина КРАВЧУК</t>
  </si>
  <si>
    <t>Забезпечення надійної та безперебійної експлуатації ліфтів</t>
  </si>
  <si>
    <t>Керівництво і управління у відповідній сфері у містах (місті Києві), селищах, селах, територіальних громадах</t>
  </si>
  <si>
    <t>Надання позашкільної освіти закладами позашкільної освіти, заходи із позашкільної роботи з дітьми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</si>
  <si>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</si>
  <si>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</si>
  <si>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</si>
  <si>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</si>
  <si>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</si>
  <si>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Компенсаційні виплати за пільговий проїзд окремих категорій громадян на залізничному транспорті</t>
  </si>
  <si>
    <t>Заходи державної політики з питань сім`ї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</si>
  <si>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</si>
  <si>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Надання загальної середньої освіти закладами загальної середньої освіти</t>
  </si>
  <si>
    <t>Резервний фонд місцевого бюджету</t>
  </si>
  <si>
    <t>Реверсна дотація</t>
  </si>
  <si>
    <t>Розроблення схем планування та забудови територій (містобудівної документації)</t>
  </si>
  <si>
    <t>Будівництво-1 освітніх установ та закладів</t>
  </si>
  <si>
    <t>ЗАТВЕРДЖЕНО</t>
  </si>
  <si>
    <t>Нетішинської міської ради VIIІ скликання</t>
  </si>
  <si>
    <t>Секретар міської ради</t>
  </si>
  <si>
    <t>Іван РОМАНЮК</t>
  </si>
  <si>
    <t>0200000</t>
  </si>
  <si>
    <t>0210000</t>
  </si>
  <si>
    <r>
      <t xml:space="preserve">Виконавчий комітет Нетішинської міської ради                 </t>
    </r>
    <r>
      <rPr>
        <sz val="10"/>
        <rFont val="Times New Roman"/>
        <family val="1"/>
      </rPr>
      <t>(головний розпорядник)</t>
    </r>
  </si>
  <si>
    <t>0600000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</si>
  <si>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</si>
  <si>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t>0610000</t>
  </si>
  <si>
    <t>0210150</t>
  </si>
  <si>
    <t>0210180</t>
  </si>
  <si>
    <t>0212020</t>
  </si>
  <si>
    <t>0212111</t>
  </si>
  <si>
    <t>0213112</t>
  </si>
  <si>
    <t>0213133</t>
  </si>
  <si>
    <t>0213242</t>
  </si>
  <si>
    <t>0215011</t>
  </si>
  <si>
    <t>0215012</t>
  </si>
  <si>
    <t>0216011</t>
  </si>
  <si>
    <t>0216015</t>
  </si>
  <si>
    <t>0216030</t>
  </si>
  <si>
    <t>0217130</t>
  </si>
  <si>
    <t>0217413</t>
  </si>
  <si>
    <t>0217461</t>
  </si>
  <si>
    <t>0217680</t>
  </si>
  <si>
    <t>0217693</t>
  </si>
  <si>
    <t>0218110</t>
  </si>
  <si>
    <t>0219800</t>
  </si>
  <si>
    <t>0610160</t>
  </si>
  <si>
    <t>0611010</t>
  </si>
  <si>
    <t>0611070</t>
  </si>
  <si>
    <t>0611141</t>
  </si>
  <si>
    <t>0611142</t>
  </si>
  <si>
    <t>0611151</t>
  </si>
  <si>
    <t>0611152</t>
  </si>
  <si>
    <t>0611160</t>
  </si>
  <si>
    <t>0611200</t>
  </si>
  <si>
    <t>0800000</t>
  </si>
  <si>
    <t>0810000</t>
  </si>
  <si>
    <t>0810160</t>
  </si>
  <si>
    <t>0813032</t>
  </si>
  <si>
    <t>0813033</t>
  </si>
  <si>
    <t>0813035</t>
  </si>
  <si>
    <t>0813050</t>
  </si>
  <si>
    <t>0813090</t>
  </si>
  <si>
    <t>0813104</t>
  </si>
  <si>
    <t>0813105</t>
  </si>
  <si>
    <t>0813123</t>
  </si>
  <si>
    <t>0813160</t>
  </si>
  <si>
    <t>0813171</t>
  </si>
  <si>
    <t>0813180</t>
  </si>
  <si>
    <t>0813192</t>
  </si>
  <si>
    <t>0813242</t>
  </si>
  <si>
    <t>1000000</t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</si>
  <si>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</si>
  <si>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</si>
  <si>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1010000</t>
  </si>
  <si>
    <t>1010160</t>
  </si>
  <si>
    <t>1011080</t>
  </si>
  <si>
    <t>1014030</t>
  </si>
  <si>
    <t>1014040</t>
  </si>
  <si>
    <t>1014060</t>
  </si>
  <si>
    <t>1014081</t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</si>
  <si>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</si>
  <si>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</si>
  <si>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t>1500000</t>
  </si>
  <si>
    <t>1510000</t>
  </si>
  <si>
    <t>1510150</t>
  </si>
  <si>
    <t>1510160</t>
  </si>
  <si>
    <t>1511021</t>
  </si>
  <si>
    <t>1514060</t>
  </si>
  <si>
    <r>
      <t xml:space="preserve">Фонд комунального майна міста Нетішина                 </t>
    </r>
    <r>
      <rPr>
        <sz val="10"/>
        <rFont val="Times New Roman"/>
        <family val="1"/>
      </rPr>
      <t xml:space="preserve"> (відповідальний виконавець)</t>
    </r>
  </si>
  <si>
    <t>3100000</t>
  </si>
  <si>
    <t>3110000</t>
  </si>
  <si>
    <t>3110160</t>
  </si>
  <si>
    <t>3700000</t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</si>
  <si>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(головний розпорядник)  </t>
    </r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</si>
  <si>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(відповідальний виконавець)  </t>
    </r>
  </si>
  <si>
    <t>3710000</t>
  </si>
  <si>
    <t>3710160</t>
  </si>
  <si>
    <t>3718600</t>
  </si>
  <si>
    <t>3718710</t>
  </si>
  <si>
    <t>3719110</t>
  </si>
  <si>
    <t>УСЬОГО ВИДАТКІВ</t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</si>
  <si>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(головний розпорядник)</t>
    </r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</si>
  <si>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(відповідальний виконавець)</t>
    </r>
  </si>
  <si>
    <t>0217350</t>
  </si>
  <si>
    <t>0217691</t>
  </si>
  <si>
    <t>0218340</t>
  </si>
  <si>
    <t>1511010</t>
  </si>
  <si>
    <t>1512020</t>
  </si>
  <si>
    <t>1517321</t>
  </si>
  <si>
    <t>1517370</t>
  </si>
  <si>
    <t>1517461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</si>
  <si>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</si>
  <si>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Код програмної класифікації видатків</t>
  </si>
  <si>
    <r>
      <t xml:space="preserve">Фонд комунального майна міста Нетішина                           </t>
    </r>
    <r>
      <rPr>
        <sz val="10"/>
        <rFont val="Times New Roman"/>
        <family val="1"/>
      </rPr>
      <t xml:space="preserve"> (головний розпорядник)</t>
    </r>
  </si>
  <si>
    <t>__.__.2022 № __/_____</t>
  </si>
  <si>
    <t xml:space="preserve">Затверджено з урахуванням змін                              на 2022 рік </t>
  </si>
  <si>
    <t>0217610</t>
  </si>
  <si>
    <t>Сприяння розвитку малого та середнього підприємництва</t>
  </si>
  <si>
    <t>0218240</t>
  </si>
  <si>
    <t>Заходи та роботи з територіальної оборони</t>
  </si>
  <si>
    <t>0611041</t>
  </si>
  <si>
    <t>0611153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</si>
  <si>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</si>
  <si>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0216014</t>
  </si>
  <si>
    <t>Забезпечення збору та вивезення сміття і відходів</t>
  </si>
  <si>
    <t>0216017</t>
  </si>
  <si>
    <t>Інша діяльність, пов`язана з експлуатацією об`єктів житлово-комунального господарства</t>
  </si>
  <si>
    <t>0217670</t>
  </si>
  <si>
    <t>Внески до статутного капіталу суб`єктів господарювання</t>
  </si>
  <si>
    <r>
      <t xml:space="preserve">Фонд комунального майна міста Нетішина                                     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</si>
  <si>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Фонд комунального майна  </t>
    </r>
    <r>
      <rPr>
        <sz val="10"/>
        <rFont val="Times New Roman"/>
        <family val="1"/>
      </rPr>
      <t xml:space="preserve">(відповідальний виконавець)  </t>
    </r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</si>
  <si>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</si>
  <si>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</si>
  <si>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Касові видатки за січень - вересень                2022 року</t>
  </si>
  <si>
    <t>0611021</t>
  </si>
  <si>
    <t>0611031</t>
  </si>
  <si>
    <t>0813031</t>
  </si>
  <si>
    <t>Надання спеціалізованої освіти мистецькими школами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</si>
  <si>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</si>
  <si>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r>
      <t xml:space="preserve">Управління соціального захисту населення виконавчого комітету Нетішинської міської ради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</si>
  <si>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</t>
    </r>
    <r>
      <rPr>
        <sz val="10"/>
        <rFont val="Times New Roman"/>
        <family val="1"/>
      </rPr>
      <t>(відповідальний виконавець)</t>
    </r>
  </si>
  <si>
    <t>1511070</t>
  </si>
  <si>
    <t>1511141</t>
  </si>
  <si>
    <t>1516017</t>
  </si>
  <si>
    <r>
      <t xml:space="preserve">Управління соціального захисту населення виконавчого комітету Нетішинської міської ради 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</si>
  <si>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</t>
    </r>
    <r>
      <rPr>
        <sz val="10"/>
        <rFont val="Times New Roman"/>
        <family val="1"/>
      </rPr>
      <t>(відповідальний виконавець)</t>
    </r>
  </si>
  <si>
    <r>
      <t xml:space="preserve">Виконавчий комітет Нетішинської міської ради                                              </t>
    </r>
    <r>
      <rPr>
        <sz val="10"/>
        <rFont val="Times New Roman"/>
        <family val="1"/>
      </rPr>
      <t>(відповідальний виконавець)</t>
    </r>
  </si>
  <si>
    <t>ІІ. Видатки спеціального фонду бюджету Нетішинської міської територіальної громади</t>
  </si>
  <si>
    <t>І. Видатки загального фонду бюджету Нетішинської міської територіальної громади</t>
  </si>
  <si>
    <t xml:space="preserve">про виконання  бюджету Нетішинської міської територіальної громади за січень-вересень 2022 року </t>
  </si>
  <si>
    <t>Рішення                        сесії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</si>
</sst>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"/>
    <numFmt numFmtId="198" formatCode="0.0000"/>
    <numFmt numFmtId="199" formatCode="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192" fontId="18" fillId="0" borderId="10" xfId="0" applyNumberFormat="1" applyFont="1" applyBorder="1" applyAlignment="1" applyProtection="1">
      <alignment horizontal="right" vertical="center"/>
      <protection locked="0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vertical="center" wrapText="1"/>
    </xf>
    <xf numFmtId="192" fontId="20" fillId="24" borderId="10" xfId="0" applyNumberFormat="1" applyFont="1" applyFill="1" applyBorder="1" applyAlignment="1">
      <alignment vertical="center" wrapText="1"/>
    </xf>
    <xf numFmtId="4" fontId="20" fillId="24" borderId="10" xfId="0" applyNumberFormat="1" applyFont="1" applyFill="1" applyBorder="1" applyAlignment="1">
      <alignment horizontal="right" vertical="center" wrapText="1"/>
    </xf>
    <xf numFmtId="192" fontId="20" fillId="24" borderId="1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49" fontId="20" fillId="6" borderId="10" xfId="0" applyNumberFormat="1" applyFont="1" applyFill="1" applyBorder="1" applyAlignment="1">
      <alignment horizontal="center" vertical="center"/>
    </xf>
    <xf numFmtId="4" fontId="20" fillId="6" borderId="10" xfId="0" applyNumberFormat="1" applyFont="1" applyFill="1" applyBorder="1" applyAlignment="1" applyProtection="1">
      <alignment horizontal="right" vertical="center"/>
      <protection locked="0"/>
    </xf>
    <xf numFmtId="192" fontId="20" fillId="6" borderId="10" xfId="0" applyNumberFormat="1" applyFont="1" applyFill="1" applyBorder="1" applyAlignment="1" applyProtection="1">
      <alignment horizontal="right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 quotePrefix="1">
      <alignment horizontal="center" vertical="center" wrapText="1"/>
    </xf>
    <xf numFmtId="4" fontId="20" fillId="6" borderId="10" xfId="0" applyNumberFormat="1" applyFont="1" applyFill="1" applyBorder="1" applyAlignment="1" quotePrefix="1">
      <alignment vertical="center" wrapText="1"/>
    </xf>
    <xf numFmtId="4" fontId="20" fillId="6" borderId="10" xfId="0" applyNumberFormat="1" applyFont="1" applyFill="1" applyBorder="1" applyAlignment="1">
      <alignment vertical="center" wrapText="1"/>
    </xf>
    <xf numFmtId="4" fontId="20" fillId="6" borderId="10" xfId="0" applyNumberFormat="1" applyFont="1" applyFill="1" applyBorder="1" applyAlignment="1">
      <alignment vertical="center"/>
    </xf>
    <xf numFmtId="4" fontId="20" fillId="6" borderId="10" xfId="0" applyNumberFormat="1" applyFont="1" applyFill="1" applyBorder="1" applyAlignment="1" applyProtection="1">
      <alignment horizontal="right" vertical="center"/>
      <protection/>
    </xf>
    <xf numFmtId="190" fontId="20" fillId="6" borderId="1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190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right" vertical="center"/>
      <protection locked="0"/>
    </xf>
    <xf numFmtId="192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7" fillId="0" borderId="12" xfId="0" applyFont="1" applyBorder="1" applyAlignment="1">
      <alignment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190" fontId="20" fillId="6" borderId="10" xfId="0" applyNumberFormat="1" applyFont="1" applyFill="1" applyBorder="1" applyAlignment="1">
      <alignment horizontal="left" vertical="center" wrapText="1"/>
    </xf>
    <xf numFmtId="190" fontId="20" fillId="6" borderId="10" xfId="0" applyNumberFormat="1" applyFont="1" applyFill="1" applyBorder="1" applyAlignment="1" quotePrefix="1">
      <alignment vertical="center" wrapText="1"/>
    </xf>
    <xf numFmtId="0" fontId="22" fillId="0" borderId="12" xfId="0" applyFont="1" applyBorder="1" applyAlignment="1">
      <alignment/>
    </xf>
    <xf numFmtId="0" fontId="28" fillId="0" borderId="0" xfId="0" applyNumberFormat="1" applyFont="1" applyAlignment="1">
      <alignment vertical="center"/>
    </xf>
    <xf numFmtId="0" fontId="18" fillId="0" borderId="10" xfId="54" applyFont="1" applyBorder="1" applyAlignment="1">
      <alignment horizontal="center" vertical="center"/>
      <protection/>
    </xf>
    <xf numFmtId="0" fontId="18" fillId="0" borderId="10" xfId="54" applyFont="1" applyBorder="1" applyAlignment="1">
      <alignment vertical="center" wrapText="1"/>
      <protection/>
    </xf>
    <xf numFmtId="4" fontId="18" fillId="0" borderId="10" xfId="54" applyNumberFormat="1" applyFont="1" applyBorder="1" applyAlignment="1">
      <alignment vertical="center"/>
      <protection/>
    </xf>
    <xf numFmtId="0" fontId="25" fillId="0" borderId="0" xfId="0" applyFont="1" applyAlignment="1">
      <alignment horizontal="left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49" fontId="22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SheetLayoutView="75" zoomScalePageLayoutView="0" workbookViewId="0" topLeftCell="A91">
      <selection activeCell="J8" sqref="J8"/>
    </sheetView>
  </sheetViews>
  <sheetFormatPr defaultColWidth="9.125" defaultRowHeight="12.75"/>
  <cols>
    <col min="1" max="1" width="10.00390625" style="1" customWidth="1"/>
    <col min="2" max="2" width="48.25390625" style="1" customWidth="1"/>
    <col min="3" max="3" width="14.625" style="1" customWidth="1"/>
    <col min="4" max="4" width="14.125" style="1" customWidth="1"/>
    <col min="5" max="5" width="14.875" style="1" customWidth="1"/>
    <col min="6" max="6" width="8.25390625" style="1" customWidth="1"/>
    <col min="7" max="16384" width="9.125" style="1" customWidth="1"/>
  </cols>
  <sheetData>
    <row r="1" spans="2:7" ht="18" customHeight="1">
      <c r="B1" s="26"/>
      <c r="C1" s="58" t="s">
        <v>47</v>
      </c>
      <c r="D1" s="58"/>
      <c r="E1" s="27"/>
      <c r="F1" s="27"/>
      <c r="G1" s="6"/>
    </row>
    <row r="2" spans="2:7" ht="16.5">
      <c r="B2" s="26"/>
      <c r="C2" s="40" t="s">
        <v>66</v>
      </c>
      <c r="D2" s="40"/>
      <c r="E2" s="40"/>
      <c r="F2" s="40"/>
      <c r="G2" s="6"/>
    </row>
    <row r="3" spans="2:7" ht="15.75" customHeight="1">
      <c r="B3" s="26"/>
      <c r="C3" s="40" t="s">
        <v>200</v>
      </c>
      <c r="D3" s="40"/>
      <c r="E3" s="40"/>
      <c r="F3" s="40"/>
      <c r="G3" s="2"/>
    </row>
    <row r="4" spans="2:7" ht="15.75" customHeight="1">
      <c r="B4" s="26"/>
      <c r="C4" s="58" t="s">
        <v>67</v>
      </c>
      <c r="D4" s="58"/>
      <c r="E4" s="58"/>
      <c r="F4" s="58"/>
      <c r="G4" s="2"/>
    </row>
    <row r="5" spans="2:6" ht="18.75" customHeight="1">
      <c r="B5" s="26"/>
      <c r="C5" s="40" t="s">
        <v>164</v>
      </c>
      <c r="D5" s="40"/>
      <c r="E5" s="40"/>
      <c r="F5" s="40"/>
    </row>
    <row r="6" spans="1:6" ht="16.5">
      <c r="A6" s="59" t="s">
        <v>2</v>
      </c>
      <c r="B6" s="60"/>
      <c r="C6" s="60"/>
      <c r="D6" s="60"/>
      <c r="E6" s="60"/>
      <c r="F6" s="60"/>
    </row>
    <row r="7" spans="1:6" ht="16.5">
      <c r="A7" s="59" t="s">
        <v>199</v>
      </c>
      <c r="B7" s="60"/>
      <c r="C7" s="60"/>
      <c r="D7" s="60"/>
      <c r="E7" s="60"/>
      <c r="F7" s="60"/>
    </row>
    <row r="8" spans="1:6" ht="21.75" customHeight="1">
      <c r="A8" s="53" t="s">
        <v>198</v>
      </c>
      <c r="B8" s="48"/>
      <c r="C8" s="49"/>
      <c r="D8" s="50"/>
      <c r="E8" s="8"/>
      <c r="F8" s="9"/>
    </row>
    <row r="9" spans="1:6" ht="57.75" customHeight="1">
      <c r="A9" s="46" t="s">
        <v>162</v>
      </c>
      <c r="B9" s="3" t="s">
        <v>43</v>
      </c>
      <c r="C9" s="46" t="s">
        <v>165</v>
      </c>
      <c r="D9" s="46" t="s">
        <v>183</v>
      </c>
      <c r="E9" s="45" t="s">
        <v>0</v>
      </c>
      <c r="F9" s="45" t="s">
        <v>1</v>
      </c>
    </row>
    <row r="10" spans="1:6" ht="12.75">
      <c r="A10" s="10" t="s">
        <v>3</v>
      </c>
      <c r="B10" s="11">
        <v>2</v>
      </c>
      <c r="C10" s="12">
        <v>3</v>
      </c>
      <c r="D10" s="12">
        <v>4</v>
      </c>
      <c r="E10" s="13" t="s">
        <v>4</v>
      </c>
      <c r="F10" s="13" t="s">
        <v>5</v>
      </c>
    </row>
    <row r="11" spans="1:6" ht="26.25" customHeight="1">
      <c r="A11" s="33" t="s">
        <v>70</v>
      </c>
      <c r="B11" s="34" t="s">
        <v>72</v>
      </c>
      <c r="C11" s="18">
        <f>C12</f>
        <v>128403093.6</v>
      </c>
      <c r="D11" s="18">
        <f>D12</f>
        <v>74361790.43999998</v>
      </c>
      <c r="E11" s="18">
        <f>E12</f>
        <v>-54041303.16000001</v>
      </c>
      <c r="F11" s="19">
        <f>F12</f>
        <v>57.91277169041664</v>
      </c>
    </row>
    <row r="12" spans="1:6" ht="26.25" customHeight="1">
      <c r="A12" s="33" t="s">
        <v>71</v>
      </c>
      <c r="B12" s="34" t="s">
        <v>196</v>
      </c>
      <c r="C12" s="18">
        <f>SUM(C13:C33)</f>
        <v>128403093.6</v>
      </c>
      <c r="D12" s="18">
        <f>D13+D14+D15+D16+D17+D18+D19+D20+D21+D22+D24+D25+D26+D27+D28+D29+D23+D30+D31+D32+D33</f>
        <v>74361790.43999998</v>
      </c>
      <c r="E12" s="18">
        <f aca="true" t="shared" si="0" ref="E12:E29">D12-C12</f>
        <v>-54041303.16000001</v>
      </c>
      <c r="F12" s="19">
        <f>D12/C12*100</f>
        <v>57.91277169041664</v>
      </c>
    </row>
    <row r="13" spans="1:6" ht="54" customHeight="1">
      <c r="A13" s="55" t="s">
        <v>76</v>
      </c>
      <c r="B13" s="56" t="s">
        <v>6</v>
      </c>
      <c r="C13" s="57">
        <v>34449958.6</v>
      </c>
      <c r="D13" s="57">
        <v>24361062.979999997</v>
      </c>
      <c r="E13" s="15">
        <f t="shared" si="0"/>
        <v>-10088895.620000005</v>
      </c>
      <c r="F13" s="16">
        <f aca="true" t="shared" si="1" ref="F13:F29">SUM(D13/C13*100)</f>
        <v>70.71434617050598</v>
      </c>
    </row>
    <row r="14" spans="1:6" ht="12.75" customHeight="1">
      <c r="A14" s="55" t="s">
        <v>77</v>
      </c>
      <c r="B14" s="56" t="s">
        <v>7</v>
      </c>
      <c r="C14" s="57">
        <v>376400</v>
      </c>
      <c r="D14" s="57">
        <v>342887</v>
      </c>
      <c r="E14" s="15">
        <f t="shared" si="0"/>
        <v>-33513</v>
      </c>
      <c r="F14" s="16">
        <f t="shared" si="1"/>
        <v>91.09643995749202</v>
      </c>
    </row>
    <row r="15" spans="1:6" ht="22.5" customHeight="1">
      <c r="A15" s="55" t="s">
        <v>78</v>
      </c>
      <c r="B15" s="56" t="s">
        <v>8</v>
      </c>
      <c r="C15" s="57">
        <f>20484223+850471</f>
        <v>21334694</v>
      </c>
      <c r="D15" s="57">
        <v>6616251.57</v>
      </c>
      <c r="E15" s="15">
        <f t="shared" si="0"/>
        <v>-14718442.43</v>
      </c>
      <c r="F15" s="16">
        <f t="shared" si="1"/>
        <v>31.011701269303423</v>
      </c>
    </row>
    <row r="16" spans="1:6" ht="36.75" customHeight="1">
      <c r="A16" s="55" t="s">
        <v>79</v>
      </c>
      <c r="B16" s="56" t="s">
        <v>9</v>
      </c>
      <c r="C16" s="57">
        <v>1957340</v>
      </c>
      <c r="D16" s="57">
        <v>1396393.78</v>
      </c>
      <c r="E16" s="15">
        <f t="shared" si="0"/>
        <v>-560946.22</v>
      </c>
      <c r="F16" s="16">
        <f t="shared" si="1"/>
        <v>71.34140108514617</v>
      </c>
    </row>
    <row r="17" spans="1:6" ht="12.75" customHeight="1">
      <c r="A17" s="55" t="s">
        <v>80</v>
      </c>
      <c r="B17" s="56" t="s">
        <v>10</v>
      </c>
      <c r="C17" s="57">
        <v>132000</v>
      </c>
      <c r="D17" s="57">
        <v>90000</v>
      </c>
      <c r="E17" s="15">
        <f t="shared" si="0"/>
        <v>-42000</v>
      </c>
      <c r="F17" s="16">
        <f t="shared" si="1"/>
        <v>68.18181818181817</v>
      </c>
    </row>
    <row r="18" spans="1:6" ht="12.75" customHeight="1">
      <c r="A18" s="55" t="s">
        <v>81</v>
      </c>
      <c r="B18" s="56" t="s">
        <v>11</v>
      </c>
      <c r="C18" s="57">
        <v>145500</v>
      </c>
      <c r="D18" s="57">
        <v>144500</v>
      </c>
      <c r="E18" s="15">
        <f t="shared" si="0"/>
        <v>-1000</v>
      </c>
      <c r="F18" s="16">
        <f t="shared" si="1"/>
        <v>99.3127147766323</v>
      </c>
    </row>
    <row r="19" spans="1:6" ht="12.75" customHeight="1">
      <c r="A19" s="55" t="s">
        <v>82</v>
      </c>
      <c r="B19" s="56" t="s">
        <v>12</v>
      </c>
      <c r="C19" s="57">
        <v>1073000</v>
      </c>
      <c r="D19" s="57">
        <v>722998.72</v>
      </c>
      <c r="E19" s="15">
        <f t="shared" si="0"/>
        <v>-350001.28</v>
      </c>
      <c r="F19" s="16">
        <f t="shared" si="1"/>
        <v>67.3810549860205</v>
      </c>
    </row>
    <row r="20" spans="1:6" ht="24" customHeight="1">
      <c r="A20" s="55" t="s">
        <v>83</v>
      </c>
      <c r="B20" s="56" t="s">
        <v>13</v>
      </c>
      <c r="C20" s="57">
        <v>995000</v>
      </c>
      <c r="D20" s="57">
        <v>251019.83</v>
      </c>
      <c r="E20" s="15">
        <f t="shared" si="0"/>
        <v>-743980.17</v>
      </c>
      <c r="F20" s="16">
        <f t="shared" si="1"/>
        <v>25.228123618090454</v>
      </c>
    </row>
    <row r="21" spans="1:6" ht="25.5" customHeight="1">
      <c r="A21" s="55" t="s">
        <v>84</v>
      </c>
      <c r="B21" s="56" t="s">
        <v>14</v>
      </c>
      <c r="C21" s="57">
        <v>309600</v>
      </c>
      <c r="D21" s="57">
        <v>66609.4</v>
      </c>
      <c r="E21" s="15">
        <f t="shared" si="0"/>
        <v>-242990.6</v>
      </c>
      <c r="F21" s="16">
        <f t="shared" si="1"/>
        <v>21.514664082687336</v>
      </c>
    </row>
    <row r="22" spans="1:6" ht="12.75" customHeight="1">
      <c r="A22" s="55" t="s">
        <v>85</v>
      </c>
      <c r="B22" s="56" t="s">
        <v>48</v>
      </c>
      <c r="C22" s="57">
        <v>397228</v>
      </c>
      <c r="D22" s="57">
        <v>0</v>
      </c>
      <c r="E22" s="15">
        <f t="shared" si="0"/>
        <v>-397228</v>
      </c>
      <c r="F22" s="16">
        <f t="shared" si="1"/>
        <v>0</v>
      </c>
    </row>
    <row r="23" spans="1:6" ht="25.5">
      <c r="A23" s="55" t="s">
        <v>175</v>
      </c>
      <c r="B23" s="56" t="s">
        <v>176</v>
      </c>
      <c r="C23" s="57">
        <v>1134484</v>
      </c>
      <c r="D23" s="57">
        <v>672815.42</v>
      </c>
      <c r="E23" s="15">
        <f>D23-C23</f>
        <v>-461668.57999999996</v>
      </c>
      <c r="F23" s="16">
        <f>SUM(D23/C23*100)</f>
        <v>59.30585358630003</v>
      </c>
    </row>
    <row r="24" spans="1:6" ht="12.75" customHeight="1">
      <c r="A24" s="55" t="s">
        <v>87</v>
      </c>
      <c r="B24" s="56" t="s">
        <v>15</v>
      </c>
      <c r="C24" s="57">
        <v>44869905</v>
      </c>
      <c r="D24" s="57">
        <v>31043301.65</v>
      </c>
      <c r="E24" s="15">
        <f t="shared" si="0"/>
        <v>-13826603.350000001</v>
      </c>
      <c r="F24" s="16">
        <f t="shared" si="1"/>
        <v>69.18512898567536</v>
      </c>
    </row>
    <row r="25" spans="1:6" ht="12.75" customHeight="1">
      <c r="A25" s="55" t="s">
        <v>88</v>
      </c>
      <c r="B25" s="56" t="s">
        <v>16</v>
      </c>
      <c r="C25" s="57">
        <v>170000</v>
      </c>
      <c r="D25" s="57">
        <v>0</v>
      </c>
      <c r="E25" s="15">
        <f t="shared" si="0"/>
        <v>-170000</v>
      </c>
      <c r="F25" s="16">
        <f t="shared" si="1"/>
        <v>0</v>
      </c>
    </row>
    <row r="26" spans="1:6" ht="12.75" customHeight="1">
      <c r="A26" s="55" t="s">
        <v>89</v>
      </c>
      <c r="B26" s="56" t="s">
        <v>17</v>
      </c>
      <c r="C26" s="57">
        <v>2800707</v>
      </c>
      <c r="D26" s="57">
        <v>1975377.91</v>
      </c>
      <c r="E26" s="15">
        <f t="shared" si="0"/>
        <v>-825329.0900000001</v>
      </c>
      <c r="F26" s="16">
        <f t="shared" si="1"/>
        <v>70.53140189245073</v>
      </c>
    </row>
    <row r="27" spans="1:6" ht="24" customHeight="1">
      <c r="A27" s="55" t="s">
        <v>90</v>
      </c>
      <c r="B27" s="56" t="s">
        <v>18</v>
      </c>
      <c r="C27" s="57">
        <v>14158969</v>
      </c>
      <c r="D27" s="57">
        <v>3876514.67</v>
      </c>
      <c r="E27" s="15">
        <f t="shared" si="0"/>
        <v>-10282454.33</v>
      </c>
      <c r="F27" s="16">
        <f t="shared" si="1"/>
        <v>27.37850948045723</v>
      </c>
    </row>
    <row r="28" spans="1:6" ht="12.75" customHeight="1">
      <c r="A28" s="55" t="s">
        <v>166</v>
      </c>
      <c r="B28" s="56" t="s">
        <v>167</v>
      </c>
      <c r="C28" s="57">
        <v>120000</v>
      </c>
      <c r="D28" s="57">
        <v>15800.4</v>
      </c>
      <c r="E28" s="15">
        <f t="shared" si="0"/>
        <v>-104199.6</v>
      </c>
      <c r="F28" s="16">
        <f t="shared" si="1"/>
        <v>13.167000000000002</v>
      </c>
    </row>
    <row r="29" spans="1:6" ht="12.75" customHeight="1">
      <c r="A29" s="55" t="s">
        <v>91</v>
      </c>
      <c r="B29" s="56" t="s">
        <v>19</v>
      </c>
      <c r="C29" s="57">
        <v>37723</v>
      </c>
      <c r="D29" s="57">
        <v>0</v>
      </c>
      <c r="E29" s="15">
        <f t="shared" si="0"/>
        <v>-37723</v>
      </c>
      <c r="F29" s="16">
        <f t="shared" si="1"/>
        <v>0</v>
      </c>
    </row>
    <row r="30" spans="1:6" ht="12.75" customHeight="1">
      <c r="A30" s="55" t="s">
        <v>92</v>
      </c>
      <c r="B30" s="56" t="s">
        <v>20</v>
      </c>
      <c r="C30" s="57">
        <v>1237865</v>
      </c>
      <c r="D30" s="57">
        <v>764223.1</v>
      </c>
      <c r="E30" s="15">
        <f>D30-C30</f>
        <v>-473641.9</v>
      </c>
      <c r="F30" s="16">
        <f>SUM(D30/C30*100)</f>
        <v>61.73719266640546</v>
      </c>
    </row>
    <row r="31" spans="1:6" ht="24" customHeight="1">
      <c r="A31" s="55" t="s">
        <v>93</v>
      </c>
      <c r="B31" s="56" t="s">
        <v>21</v>
      </c>
      <c r="C31" s="57">
        <v>464500</v>
      </c>
      <c r="D31" s="57">
        <v>109025.8</v>
      </c>
      <c r="E31" s="15">
        <f>D31-C31</f>
        <v>-355474.2</v>
      </c>
      <c r="F31" s="16">
        <f>SUM(D31/C31*100)</f>
        <v>23.47164693218515</v>
      </c>
    </row>
    <row r="32" spans="1:6" ht="12.75" customHeight="1">
      <c r="A32" s="55" t="s">
        <v>168</v>
      </c>
      <c r="B32" s="56" t="s">
        <v>169</v>
      </c>
      <c r="C32" s="57">
        <v>1700000</v>
      </c>
      <c r="D32" s="57">
        <v>1378888.21</v>
      </c>
      <c r="E32" s="15">
        <f>D32-C32</f>
        <v>-321111.79000000004</v>
      </c>
      <c r="F32" s="16">
        <f>SUM(D32/C32*100)</f>
        <v>81.11107117647059</v>
      </c>
    </row>
    <row r="33" spans="1:6" ht="24" customHeight="1">
      <c r="A33" s="55" t="s">
        <v>94</v>
      </c>
      <c r="B33" s="56" t="s">
        <v>22</v>
      </c>
      <c r="C33" s="57">
        <v>538220</v>
      </c>
      <c r="D33" s="57">
        <v>534120</v>
      </c>
      <c r="E33" s="15">
        <f>D33-C33</f>
        <v>-4100</v>
      </c>
      <c r="F33" s="16">
        <f>SUM(D33/C33*100)</f>
        <v>99.23822972018877</v>
      </c>
    </row>
    <row r="34" spans="1:6" ht="25.5" customHeight="1">
      <c r="A34" s="14" t="s">
        <v>73</v>
      </c>
      <c r="B34" s="17" t="s">
        <v>74</v>
      </c>
      <c r="C34" s="18">
        <f>C35</f>
        <v>229180040.13</v>
      </c>
      <c r="D34" s="18">
        <f>D35</f>
        <v>164761431.61</v>
      </c>
      <c r="E34" s="18">
        <f>E35</f>
        <v>-64418608.51999998</v>
      </c>
      <c r="F34" s="19">
        <f>D34/C34*100</f>
        <v>71.89170205072868</v>
      </c>
    </row>
    <row r="35" spans="1:6" ht="26.25" customHeight="1">
      <c r="A35" s="14" t="s">
        <v>75</v>
      </c>
      <c r="B35" s="17" t="s">
        <v>161</v>
      </c>
      <c r="C35" s="18">
        <f>C36+C37+C38+C39+C41+C42+C43+C44+C45+C47+C48+C40+C46</f>
        <v>229180040.13</v>
      </c>
      <c r="D35" s="18">
        <f>D36+D37+D38+D39+D41+D42+D43+D44+D45+D47+D48+D40+D46</f>
        <v>164761431.61</v>
      </c>
      <c r="E35" s="18">
        <f aca="true" t="shared" si="2" ref="E35:E48">D35-C35</f>
        <v>-64418608.51999998</v>
      </c>
      <c r="F35" s="19">
        <f>D35/C35*100</f>
        <v>71.89170205072868</v>
      </c>
    </row>
    <row r="36" spans="1:6" ht="26.25" customHeight="1">
      <c r="A36" s="55" t="s">
        <v>95</v>
      </c>
      <c r="B36" s="56" t="s">
        <v>51</v>
      </c>
      <c r="C36" s="57">
        <v>2522375</v>
      </c>
      <c r="D36" s="57">
        <v>1938969.11</v>
      </c>
      <c r="E36" s="15">
        <f t="shared" si="2"/>
        <v>-583405.8899999999</v>
      </c>
      <c r="F36" s="16">
        <f aca="true" t="shared" si="3" ref="F36:F48">SUM(D36/C36*100)</f>
        <v>76.870770999554</v>
      </c>
    </row>
    <row r="37" spans="1:6" ht="13.5" customHeight="1">
      <c r="A37" s="55" t="s">
        <v>96</v>
      </c>
      <c r="B37" s="56" t="s">
        <v>23</v>
      </c>
      <c r="C37" s="57">
        <v>83392577</v>
      </c>
      <c r="D37" s="57">
        <v>58631757.800000004</v>
      </c>
      <c r="E37" s="15">
        <f t="shared" si="2"/>
        <v>-24760819.199999996</v>
      </c>
      <c r="F37" s="16">
        <f t="shared" si="3"/>
        <v>70.3081256260974</v>
      </c>
    </row>
    <row r="38" spans="1:6" ht="24" customHeight="1">
      <c r="A38" s="55" t="s">
        <v>184</v>
      </c>
      <c r="B38" s="56" t="s">
        <v>61</v>
      </c>
      <c r="C38" s="57">
        <v>48705416</v>
      </c>
      <c r="D38" s="57">
        <v>32364663.499999996</v>
      </c>
      <c r="E38" s="15">
        <f t="shared" si="2"/>
        <v>-16340752.500000004</v>
      </c>
      <c r="F38" s="16">
        <f t="shared" si="3"/>
        <v>66.44982459445578</v>
      </c>
    </row>
    <row r="39" spans="1:6" ht="25.5" customHeight="1">
      <c r="A39" s="55" t="s">
        <v>185</v>
      </c>
      <c r="B39" s="56" t="s">
        <v>61</v>
      </c>
      <c r="C39" s="57">
        <v>74630900</v>
      </c>
      <c r="D39" s="57">
        <v>57525800</v>
      </c>
      <c r="E39" s="15">
        <f t="shared" si="2"/>
        <v>-17105100</v>
      </c>
      <c r="F39" s="16">
        <f t="shared" si="3"/>
        <v>77.0804050333039</v>
      </c>
    </row>
    <row r="40" spans="1:6" ht="12.75" customHeight="1">
      <c r="A40" s="55" t="s">
        <v>170</v>
      </c>
      <c r="B40" s="56" t="s">
        <v>61</v>
      </c>
      <c r="C40" s="57">
        <v>2066039.97</v>
      </c>
      <c r="D40" s="57">
        <v>2048707.05</v>
      </c>
      <c r="E40" s="15">
        <f>D40-C40</f>
        <v>-17332.919999999925</v>
      </c>
      <c r="F40" s="16">
        <f t="shared" si="3"/>
        <v>99.16105592090749</v>
      </c>
    </row>
    <row r="41" spans="1:6" ht="25.5" customHeight="1">
      <c r="A41" s="55" t="s">
        <v>97</v>
      </c>
      <c r="B41" s="56" t="s">
        <v>52</v>
      </c>
      <c r="C41" s="57">
        <v>10854288</v>
      </c>
      <c r="D41" s="57">
        <v>7555706.15</v>
      </c>
      <c r="E41" s="15">
        <f t="shared" si="2"/>
        <v>-3298581.8499999996</v>
      </c>
      <c r="F41" s="16">
        <f t="shared" si="3"/>
        <v>69.61033418313573</v>
      </c>
    </row>
    <row r="42" spans="1:6" ht="12.75" customHeight="1">
      <c r="A42" s="55" t="s">
        <v>98</v>
      </c>
      <c r="B42" s="56" t="s">
        <v>24</v>
      </c>
      <c r="C42" s="57">
        <v>3483540</v>
      </c>
      <c r="D42" s="57">
        <v>2462810.5699999994</v>
      </c>
      <c r="E42" s="15">
        <f t="shared" si="2"/>
        <v>-1020729.4300000006</v>
      </c>
      <c r="F42" s="16">
        <f t="shared" si="3"/>
        <v>70.69850123724714</v>
      </c>
    </row>
    <row r="43" spans="1:6" ht="13.5" customHeight="1">
      <c r="A43" s="55" t="s">
        <v>99</v>
      </c>
      <c r="B43" s="56" t="s">
        <v>53</v>
      </c>
      <c r="C43" s="57">
        <v>87240</v>
      </c>
      <c r="D43" s="57">
        <v>0</v>
      </c>
      <c r="E43" s="15">
        <f t="shared" si="2"/>
        <v>-87240</v>
      </c>
      <c r="F43" s="16">
        <f t="shared" si="3"/>
        <v>0</v>
      </c>
    </row>
    <row r="44" spans="1:6" ht="12.75" customHeight="1">
      <c r="A44" s="55" t="s">
        <v>100</v>
      </c>
      <c r="B44" s="56" t="s">
        <v>54</v>
      </c>
      <c r="C44" s="57">
        <v>194947</v>
      </c>
      <c r="D44" s="57">
        <v>97549.01</v>
      </c>
      <c r="E44" s="15">
        <f t="shared" si="2"/>
        <v>-97397.99</v>
      </c>
      <c r="F44" s="16">
        <f t="shared" si="3"/>
        <v>50.03873360451815</v>
      </c>
    </row>
    <row r="45" spans="1:6" ht="25.5" customHeight="1">
      <c r="A45" s="55" t="s">
        <v>101</v>
      </c>
      <c r="B45" s="56" t="s">
        <v>55</v>
      </c>
      <c r="C45" s="57">
        <v>1346220</v>
      </c>
      <c r="D45" s="57">
        <v>992179</v>
      </c>
      <c r="E45" s="15">
        <f t="shared" si="2"/>
        <v>-354041</v>
      </c>
      <c r="F45" s="16">
        <f t="shared" si="3"/>
        <v>73.70110383146886</v>
      </c>
    </row>
    <row r="46" spans="1:6" ht="25.5" customHeight="1">
      <c r="A46" s="55" t="s">
        <v>171</v>
      </c>
      <c r="B46" s="56" t="s">
        <v>172</v>
      </c>
      <c r="C46" s="57">
        <v>35042.16</v>
      </c>
      <c r="D46" s="57">
        <v>0</v>
      </c>
      <c r="E46" s="15">
        <f>D46-C46</f>
        <v>-35042.16</v>
      </c>
      <c r="F46" s="16">
        <f>SUM(D46/C46*100)</f>
        <v>0</v>
      </c>
    </row>
    <row r="47" spans="1:6" ht="25.5" customHeight="1">
      <c r="A47" s="55" t="s">
        <v>102</v>
      </c>
      <c r="B47" s="56" t="s">
        <v>56</v>
      </c>
      <c r="C47" s="57">
        <v>1320879</v>
      </c>
      <c r="D47" s="57">
        <v>930898.65</v>
      </c>
      <c r="E47" s="15">
        <f t="shared" si="2"/>
        <v>-389980.35</v>
      </c>
      <c r="F47" s="16">
        <f t="shared" si="3"/>
        <v>70.47569459428153</v>
      </c>
    </row>
    <row r="48" spans="1:6" ht="38.25" customHeight="1">
      <c r="A48" s="55" t="s">
        <v>103</v>
      </c>
      <c r="B48" s="56" t="s">
        <v>57</v>
      </c>
      <c r="C48" s="57">
        <v>540576</v>
      </c>
      <c r="D48" s="57">
        <v>212390.77000000002</v>
      </c>
      <c r="E48" s="15">
        <f t="shared" si="2"/>
        <v>-328185.23</v>
      </c>
      <c r="F48" s="16">
        <f t="shared" si="3"/>
        <v>39.289715044693075</v>
      </c>
    </row>
    <row r="49" spans="1:6" ht="46.5" customHeight="1">
      <c r="A49" s="14" t="s">
        <v>104</v>
      </c>
      <c r="B49" s="17" t="s">
        <v>194</v>
      </c>
      <c r="C49" s="20">
        <f>C50</f>
        <v>29738700</v>
      </c>
      <c r="D49" s="20">
        <f>D50</f>
        <v>20962313.589999996</v>
      </c>
      <c r="E49" s="20">
        <f>D49-C49</f>
        <v>-8776386.410000004</v>
      </c>
      <c r="F49" s="21">
        <f>D49/C49*100</f>
        <v>70.48833200509772</v>
      </c>
    </row>
    <row r="50" spans="1:6" ht="42.75" customHeight="1">
      <c r="A50" s="14" t="s">
        <v>105</v>
      </c>
      <c r="B50" s="17" t="s">
        <v>195</v>
      </c>
      <c r="C50" s="20">
        <f>SUM(C51:C66)</f>
        <v>29738700</v>
      </c>
      <c r="D50" s="20">
        <f>D51+D52+D53+D54+D55+D56+D57+D58+D59+D60+D65+H54+D61+D62+D63+D64+D66</f>
        <v>20962313.589999996</v>
      </c>
      <c r="E50" s="20">
        <f>D50-C50</f>
        <v>-8776386.410000004</v>
      </c>
      <c r="F50" s="21">
        <f>D50/C50*100</f>
        <v>70.48833200509772</v>
      </c>
    </row>
    <row r="51" spans="1:6" ht="25.5" customHeight="1">
      <c r="A51" s="55" t="s">
        <v>106</v>
      </c>
      <c r="B51" s="56" t="s">
        <v>51</v>
      </c>
      <c r="C51" s="57">
        <v>12558069</v>
      </c>
      <c r="D51" s="57">
        <v>9613019.759999998</v>
      </c>
      <c r="E51" s="15">
        <f aca="true" t="shared" si="4" ref="E51:E66">D51-C51</f>
        <v>-2945049.240000002</v>
      </c>
      <c r="F51" s="16">
        <f aca="true" t="shared" si="5" ref="F51:F66">SUM(D51/C51*100)</f>
        <v>76.54855025880171</v>
      </c>
    </row>
    <row r="52" spans="1:6" ht="25.5" customHeight="1">
      <c r="A52" s="55" t="s">
        <v>186</v>
      </c>
      <c r="B52" s="56" t="s">
        <v>25</v>
      </c>
      <c r="C52" s="57">
        <v>59961</v>
      </c>
      <c r="D52" s="57">
        <v>43765.87</v>
      </c>
      <c r="E52" s="15">
        <f t="shared" si="4"/>
        <v>-16195.129999999997</v>
      </c>
      <c r="F52" s="16">
        <f t="shared" si="5"/>
        <v>72.99056053101182</v>
      </c>
    </row>
    <row r="53" spans="1:6" ht="25.5" customHeight="1">
      <c r="A53" s="55" t="s">
        <v>107</v>
      </c>
      <c r="B53" s="56" t="s">
        <v>26</v>
      </c>
      <c r="C53" s="57">
        <v>32760</v>
      </c>
      <c r="D53" s="57">
        <v>22958.74</v>
      </c>
      <c r="E53" s="15">
        <f t="shared" si="4"/>
        <v>-9801.259999999998</v>
      </c>
      <c r="F53" s="16">
        <f t="shared" si="5"/>
        <v>70.08162393162394</v>
      </c>
    </row>
    <row r="54" spans="1:6" ht="25.5" customHeight="1">
      <c r="A54" s="55" t="s">
        <v>108</v>
      </c>
      <c r="B54" s="56" t="s">
        <v>27</v>
      </c>
      <c r="C54" s="57">
        <v>234279</v>
      </c>
      <c r="D54" s="57">
        <v>96867</v>
      </c>
      <c r="E54" s="15">
        <f t="shared" si="4"/>
        <v>-137412</v>
      </c>
      <c r="F54" s="16">
        <f t="shared" si="5"/>
        <v>41.34685567208329</v>
      </c>
    </row>
    <row r="55" spans="1:6" ht="25.5" customHeight="1">
      <c r="A55" s="55" t="s">
        <v>109</v>
      </c>
      <c r="B55" s="56" t="s">
        <v>58</v>
      </c>
      <c r="C55" s="57">
        <v>87205</v>
      </c>
      <c r="D55" s="57">
        <v>76074.43</v>
      </c>
      <c r="E55" s="15">
        <f t="shared" si="4"/>
        <v>-11130.570000000007</v>
      </c>
      <c r="F55" s="16">
        <f t="shared" si="5"/>
        <v>87.23631672495841</v>
      </c>
    </row>
    <row r="56" spans="1:6" ht="27" customHeight="1">
      <c r="A56" s="55" t="s">
        <v>110</v>
      </c>
      <c r="B56" s="56" t="s">
        <v>28</v>
      </c>
      <c r="C56" s="57">
        <v>124142</v>
      </c>
      <c r="D56" s="57">
        <v>93106</v>
      </c>
      <c r="E56" s="15">
        <f t="shared" si="4"/>
        <v>-31036</v>
      </c>
      <c r="F56" s="16">
        <f t="shared" si="5"/>
        <v>74.99959723542395</v>
      </c>
    </row>
    <row r="57" spans="1:6" ht="25.5" customHeight="1">
      <c r="A57" s="55" t="s">
        <v>111</v>
      </c>
      <c r="B57" s="56" t="s">
        <v>29</v>
      </c>
      <c r="C57" s="57">
        <v>20755</v>
      </c>
      <c r="D57" s="57">
        <v>11535.67</v>
      </c>
      <c r="E57" s="15">
        <f t="shared" si="4"/>
        <v>-9219.33</v>
      </c>
      <c r="F57" s="16">
        <f t="shared" si="5"/>
        <v>55.58019754276078</v>
      </c>
    </row>
    <row r="58" spans="1:6" ht="38.25" customHeight="1">
      <c r="A58" s="55" t="s">
        <v>112</v>
      </c>
      <c r="B58" s="56" t="s">
        <v>30</v>
      </c>
      <c r="C58" s="57">
        <v>5390322</v>
      </c>
      <c r="D58" s="57">
        <v>3859312.9000000004</v>
      </c>
      <c r="E58" s="15">
        <f t="shared" si="4"/>
        <v>-1531009.0999999996</v>
      </c>
      <c r="F58" s="16">
        <f t="shared" si="5"/>
        <v>71.59707527676454</v>
      </c>
    </row>
    <row r="59" spans="1:6" ht="25.5" customHeight="1">
      <c r="A59" s="55" t="s">
        <v>113</v>
      </c>
      <c r="B59" s="56" t="s">
        <v>31</v>
      </c>
      <c r="C59" s="57">
        <v>5046407</v>
      </c>
      <c r="D59" s="57">
        <v>3478742.59</v>
      </c>
      <c r="E59" s="15">
        <f t="shared" si="4"/>
        <v>-1567664.4100000001</v>
      </c>
      <c r="F59" s="16">
        <f t="shared" si="5"/>
        <v>68.93503813703492</v>
      </c>
    </row>
    <row r="60" spans="1:6" ht="12.75" customHeight="1">
      <c r="A60" s="55" t="s">
        <v>114</v>
      </c>
      <c r="B60" s="56" t="s">
        <v>59</v>
      </c>
      <c r="C60" s="57">
        <v>7150</v>
      </c>
      <c r="D60" s="57">
        <v>0</v>
      </c>
      <c r="E60" s="15">
        <f t="shared" si="4"/>
        <v>-7150</v>
      </c>
      <c r="F60" s="16">
        <f t="shared" si="5"/>
        <v>0</v>
      </c>
    </row>
    <row r="61" spans="1:6" ht="51" customHeight="1">
      <c r="A61" s="55" t="s">
        <v>115</v>
      </c>
      <c r="B61" s="56" t="s">
        <v>32</v>
      </c>
      <c r="C61" s="57">
        <v>600230</v>
      </c>
      <c r="D61" s="57">
        <v>480530.33</v>
      </c>
      <c r="E61" s="15">
        <f>D61-C61</f>
        <v>-119699.66999999998</v>
      </c>
      <c r="F61" s="16">
        <f>SUM(D61/C61*100)</f>
        <v>80.0576995485064</v>
      </c>
    </row>
    <row r="62" spans="1:6" ht="12.75" customHeight="1">
      <c r="A62" s="55" t="s">
        <v>116</v>
      </c>
      <c r="B62" s="56" t="s">
        <v>33</v>
      </c>
      <c r="C62" s="57">
        <v>21091</v>
      </c>
      <c r="D62" s="57">
        <v>20106.879999999997</v>
      </c>
      <c r="E62" s="15">
        <f>D62-C62</f>
        <v>-984.1200000000026</v>
      </c>
      <c r="F62" s="16">
        <f>SUM(D62/C62*100)</f>
        <v>95.33393390545729</v>
      </c>
    </row>
    <row r="63" spans="1:6" ht="38.25" customHeight="1">
      <c r="A63" s="55" t="s">
        <v>117</v>
      </c>
      <c r="B63" s="56" t="s">
        <v>34</v>
      </c>
      <c r="C63" s="57">
        <v>668993</v>
      </c>
      <c r="D63" s="57">
        <v>364994.09</v>
      </c>
      <c r="E63" s="15">
        <f>D63-C63</f>
        <v>-303998.91</v>
      </c>
      <c r="F63" s="16">
        <f>SUM(D63/C63*100)</f>
        <v>54.55873080884255</v>
      </c>
    </row>
    <row r="64" spans="1:6" ht="25.5" customHeight="1">
      <c r="A64" s="55" t="s">
        <v>118</v>
      </c>
      <c r="B64" s="56" t="s">
        <v>60</v>
      </c>
      <c r="C64" s="57">
        <v>150564</v>
      </c>
      <c r="D64" s="57">
        <v>65101.52</v>
      </c>
      <c r="E64" s="15">
        <f>D64-C64</f>
        <v>-85462.48000000001</v>
      </c>
      <c r="F64" s="16">
        <f>SUM(D64/C64*100)</f>
        <v>43.238436810924256</v>
      </c>
    </row>
    <row r="65" spans="1:6" ht="25.5" customHeight="1">
      <c r="A65" s="55" t="s">
        <v>181</v>
      </c>
      <c r="B65" s="56" t="s">
        <v>182</v>
      </c>
      <c r="C65" s="57">
        <v>123536</v>
      </c>
      <c r="D65" s="57">
        <v>59042.6</v>
      </c>
      <c r="E65" s="15">
        <f t="shared" si="4"/>
        <v>-64493.4</v>
      </c>
      <c r="F65" s="16">
        <f t="shared" si="5"/>
        <v>47.79384147131201</v>
      </c>
    </row>
    <row r="66" spans="1:6" ht="12.75" customHeight="1">
      <c r="A66" s="55" t="s">
        <v>119</v>
      </c>
      <c r="B66" s="56" t="s">
        <v>12</v>
      </c>
      <c r="C66" s="57">
        <v>4613236</v>
      </c>
      <c r="D66" s="57">
        <v>2677155.21</v>
      </c>
      <c r="E66" s="15">
        <f t="shared" si="4"/>
        <v>-1936080.79</v>
      </c>
      <c r="F66" s="16">
        <f t="shared" si="5"/>
        <v>58.032045401535925</v>
      </c>
    </row>
    <row r="67" spans="1:6" ht="29.25" customHeight="1">
      <c r="A67" s="14" t="s">
        <v>120</v>
      </c>
      <c r="B67" s="17" t="s">
        <v>121</v>
      </c>
      <c r="C67" s="20">
        <f>C68</f>
        <v>35089370</v>
      </c>
      <c r="D67" s="20">
        <f>D68</f>
        <v>24244904.38</v>
      </c>
      <c r="E67" s="20">
        <f>E68</f>
        <v>-10844465.620000001</v>
      </c>
      <c r="F67" s="21">
        <f>F68</f>
        <v>69.09472692157198</v>
      </c>
    </row>
    <row r="68" spans="1:6" ht="27" customHeight="1">
      <c r="A68" s="14" t="s">
        <v>123</v>
      </c>
      <c r="B68" s="17" t="s">
        <v>122</v>
      </c>
      <c r="C68" s="20">
        <f>C69+C70+C71+C72+C73+C74</f>
        <v>35089370</v>
      </c>
      <c r="D68" s="20">
        <f>D69+D70+D71+D72+D73+D74</f>
        <v>24244904.38</v>
      </c>
      <c r="E68" s="20">
        <f>D68-C68</f>
        <v>-10844465.620000001</v>
      </c>
      <c r="F68" s="21">
        <f>D68/C68*100</f>
        <v>69.09472692157198</v>
      </c>
    </row>
    <row r="69" spans="1:6" ht="25.5" customHeight="1">
      <c r="A69" s="55" t="s">
        <v>124</v>
      </c>
      <c r="B69" s="56" t="s">
        <v>51</v>
      </c>
      <c r="C69" s="57">
        <v>1036759</v>
      </c>
      <c r="D69" s="57">
        <v>737106.61</v>
      </c>
      <c r="E69" s="15">
        <f aca="true" t="shared" si="6" ref="E69:E81">D69-C69</f>
        <v>-299652.39</v>
      </c>
      <c r="F69" s="16">
        <f aca="true" t="shared" si="7" ref="F69:F74">SUM(D69/C69*100)</f>
        <v>71.09719905976219</v>
      </c>
    </row>
    <row r="70" spans="1:6" ht="12.75">
      <c r="A70" s="55" t="s">
        <v>125</v>
      </c>
      <c r="B70" s="56" t="s">
        <v>187</v>
      </c>
      <c r="C70" s="57">
        <v>14506743</v>
      </c>
      <c r="D70" s="57">
        <v>10402434.67</v>
      </c>
      <c r="E70" s="15">
        <f t="shared" si="6"/>
        <v>-4104308.33</v>
      </c>
      <c r="F70" s="16">
        <f t="shared" si="7"/>
        <v>71.70758226019444</v>
      </c>
    </row>
    <row r="71" spans="1:6" ht="12.75" customHeight="1">
      <c r="A71" s="55" t="s">
        <v>126</v>
      </c>
      <c r="B71" s="56" t="s">
        <v>35</v>
      </c>
      <c r="C71" s="57">
        <v>3613432</v>
      </c>
      <c r="D71" s="57">
        <v>2507639.42</v>
      </c>
      <c r="E71" s="15">
        <f t="shared" si="6"/>
        <v>-1105792.58</v>
      </c>
      <c r="F71" s="16">
        <f>SUM(D71/C71*100)</f>
        <v>69.39771995155851</v>
      </c>
    </row>
    <row r="72" spans="1:6" ht="12.75" customHeight="1">
      <c r="A72" s="55" t="s">
        <v>127</v>
      </c>
      <c r="B72" s="56" t="s">
        <v>36</v>
      </c>
      <c r="C72" s="57">
        <v>3132052</v>
      </c>
      <c r="D72" s="57">
        <v>2047736.1200000003</v>
      </c>
      <c r="E72" s="15">
        <f t="shared" si="6"/>
        <v>-1084315.8799999997</v>
      </c>
      <c r="F72" s="16">
        <f>SUM(D72/C72*100)</f>
        <v>65.38001667916114</v>
      </c>
    </row>
    <row r="73" spans="1:6" ht="25.5" customHeight="1">
      <c r="A73" s="55" t="s">
        <v>128</v>
      </c>
      <c r="B73" s="56" t="s">
        <v>37</v>
      </c>
      <c r="C73" s="57">
        <v>8851554</v>
      </c>
      <c r="D73" s="57">
        <v>5995413.739999999</v>
      </c>
      <c r="E73" s="15">
        <f t="shared" si="6"/>
        <v>-2856140.2600000007</v>
      </c>
      <c r="F73" s="16">
        <f t="shared" si="7"/>
        <v>67.73289458551571</v>
      </c>
    </row>
    <row r="74" spans="1:6" ht="25.5" customHeight="1">
      <c r="A74" s="55" t="s">
        <v>129</v>
      </c>
      <c r="B74" s="56" t="s">
        <v>38</v>
      </c>
      <c r="C74" s="57">
        <v>3948830</v>
      </c>
      <c r="D74" s="57">
        <v>2554573.8200000003</v>
      </c>
      <c r="E74" s="15">
        <f t="shared" si="6"/>
        <v>-1394256.1799999997</v>
      </c>
      <c r="F74" s="16">
        <f t="shared" si="7"/>
        <v>64.69191684625574</v>
      </c>
    </row>
    <row r="75" spans="1:6" ht="37.5" customHeight="1">
      <c r="A75" s="14" t="s">
        <v>132</v>
      </c>
      <c r="B75" s="17" t="s">
        <v>130</v>
      </c>
      <c r="C75" s="18">
        <f>C76</f>
        <v>2963398</v>
      </c>
      <c r="D75" s="18">
        <f>D76</f>
        <v>2029042.68</v>
      </c>
      <c r="E75" s="18">
        <f t="shared" si="6"/>
        <v>-934355.3200000001</v>
      </c>
      <c r="F75" s="19">
        <f>D75/C75*100</f>
        <v>68.47013732208768</v>
      </c>
    </row>
    <row r="76" spans="1:6" ht="39" customHeight="1">
      <c r="A76" s="14" t="s">
        <v>133</v>
      </c>
      <c r="B76" s="17" t="s">
        <v>131</v>
      </c>
      <c r="C76" s="18">
        <f>C77+C78+C79+C80+C81+C82</f>
        <v>2963398</v>
      </c>
      <c r="D76" s="18">
        <f>D77+D78+D79+D80+D81+D82</f>
        <v>2029042.68</v>
      </c>
      <c r="E76" s="18">
        <f>E77+E78+E79+E80+E81+E82</f>
        <v>-880955.3200000002</v>
      </c>
      <c r="F76" s="18">
        <f>F77+F78+F79+F80+F81+F82</f>
        <v>120.67947437679943</v>
      </c>
    </row>
    <row r="77" spans="1:6" ht="51" customHeight="1">
      <c r="A77" s="55" t="s">
        <v>134</v>
      </c>
      <c r="B77" s="56" t="s">
        <v>6</v>
      </c>
      <c r="C77" s="57">
        <v>2000</v>
      </c>
      <c r="D77" s="57">
        <v>0</v>
      </c>
      <c r="E77" s="15">
        <f t="shared" si="6"/>
        <v>-2000</v>
      </c>
      <c r="F77" s="16">
        <f>SUM(D77/C77*100)</f>
        <v>0</v>
      </c>
    </row>
    <row r="78" spans="1:6" ht="26.25" customHeight="1">
      <c r="A78" s="55" t="s">
        <v>135</v>
      </c>
      <c r="B78" s="56" t="s">
        <v>51</v>
      </c>
      <c r="C78" s="57">
        <v>2862728</v>
      </c>
      <c r="D78" s="57">
        <v>2017160.88</v>
      </c>
      <c r="E78" s="15">
        <f t="shared" si="6"/>
        <v>-845567.1200000001</v>
      </c>
      <c r="F78" s="16">
        <f>SUM(D78/C78*100)</f>
        <v>70.46288994273992</v>
      </c>
    </row>
    <row r="79" spans="1:6" ht="12.75" customHeight="1">
      <c r="A79" s="55" t="s">
        <v>156</v>
      </c>
      <c r="B79" s="56" t="s">
        <v>23</v>
      </c>
      <c r="C79" s="57">
        <v>4500</v>
      </c>
      <c r="D79" s="57">
        <v>0</v>
      </c>
      <c r="E79" s="15">
        <f t="shared" si="6"/>
        <v>-4500</v>
      </c>
      <c r="F79" s="16">
        <f>SUM(D79/C79*100)</f>
        <v>0</v>
      </c>
    </row>
    <row r="80" spans="1:6" ht="25.5" customHeight="1">
      <c r="A80" s="55" t="s">
        <v>136</v>
      </c>
      <c r="B80" s="56" t="s">
        <v>61</v>
      </c>
      <c r="C80" s="57">
        <v>16696</v>
      </c>
      <c r="D80" s="57">
        <v>469.2</v>
      </c>
      <c r="E80" s="15">
        <f t="shared" si="6"/>
        <v>-16226.8</v>
      </c>
      <c r="F80" s="16">
        <f>SUM(D80/C80*100)</f>
        <v>2.8102539530426447</v>
      </c>
    </row>
    <row r="81" spans="1:6" ht="25.5" customHeight="1">
      <c r="A81" s="55" t="s">
        <v>137</v>
      </c>
      <c r="B81" s="56" t="s">
        <v>37</v>
      </c>
      <c r="C81" s="57">
        <v>24074</v>
      </c>
      <c r="D81" s="57">
        <v>11412.6</v>
      </c>
      <c r="E81" s="15">
        <f t="shared" si="6"/>
        <v>-12661.4</v>
      </c>
      <c r="F81" s="16">
        <f>SUM(D81/C81*100)</f>
        <v>47.406330481016866</v>
      </c>
    </row>
    <row r="82" spans="1:6" ht="12.75" customHeight="1">
      <c r="A82" s="55">
        <v>1516030</v>
      </c>
      <c r="B82" s="56" t="s">
        <v>15</v>
      </c>
      <c r="C82" s="57">
        <v>53400</v>
      </c>
      <c r="D82" s="57"/>
      <c r="E82" s="15"/>
      <c r="F82" s="16"/>
    </row>
    <row r="83" spans="1:6" ht="12.75" customHeight="1">
      <c r="A83" s="14" t="s">
        <v>139</v>
      </c>
      <c r="B83" s="17" t="s">
        <v>163</v>
      </c>
      <c r="C83" s="18">
        <f aca="true" t="shared" si="8" ref="C83:F84">C84</f>
        <v>2361400</v>
      </c>
      <c r="D83" s="18">
        <f t="shared" si="8"/>
        <v>1763840.9000000001</v>
      </c>
      <c r="E83" s="18">
        <f t="shared" si="8"/>
        <v>-597559.0999999999</v>
      </c>
      <c r="F83" s="19">
        <f t="shared" si="8"/>
        <v>74.69471076480055</v>
      </c>
    </row>
    <row r="84" spans="1:6" ht="25.5" customHeight="1">
      <c r="A84" s="14" t="s">
        <v>140</v>
      </c>
      <c r="B84" s="17" t="s">
        <v>138</v>
      </c>
      <c r="C84" s="18">
        <f t="shared" si="8"/>
        <v>2361400</v>
      </c>
      <c r="D84" s="18">
        <f t="shared" si="8"/>
        <v>1763840.9000000001</v>
      </c>
      <c r="E84" s="18">
        <f t="shared" si="8"/>
        <v>-597559.0999999999</v>
      </c>
      <c r="F84" s="19">
        <f t="shared" si="8"/>
        <v>74.69471076480055</v>
      </c>
    </row>
    <row r="85" spans="1:6" ht="25.5" customHeight="1">
      <c r="A85" s="55" t="s">
        <v>141</v>
      </c>
      <c r="B85" s="56" t="s">
        <v>51</v>
      </c>
      <c r="C85" s="57">
        <v>2361400</v>
      </c>
      <c r="D85" s="57">
        <v>1763840.9000000001</v>
      </c>
      <c r="E85" s="15">
        <f>D85-C85</f>
        <v>-597559.0999999999</v>
      </c>
      <c r="F85" s="16">
        <f>SUM(D85/C85*100)</f>
        <v>74.69471076480055</v>
      </c>
    </row>
    <row r="86" spans="1:6" ht="26.25" customHeight="1">
      <c r="A86" s="14" t="s">
        <v>142</v>
      </c>
      <c r="B86" s="17" t="s">
        <v>143</v>
      </c>
      <c r="C86" s="18">
        <f>C87</f>
        <v>87954802.4</v>
      </c>
      <c r="D86" s="18">
        <f>D87</f>
        <v>14698151.93</v>
      </c>
      <c r="E86" s="18">
        <f>E87</f>
        <v>-73256650.47</v>
      </c>
      <c r="F86" s="19">
        <f>F87</f>
        <v>16.711028311059</v>
      </c>
    </row>
    <row r="87" spans="1:6" ht="30" customHeight="1">
      <c r="A87" s="14" t="s">
        <v>145</v>
      </c>
      <c r="B87" s="17" t="s">
        <v>144</v>
      </c>
      <c r="C87" s="18">
        <f>C88+C89+C90+C91</f>
        <v>87954802.4</v>
      </c>
      <c r="D87" s="18">
        <f>D88+D89+D90+D91</f>
        <v>14698151.93</v>
      </c>
      <c r="E87" s="18">
        <f aca="true" t="shared" si="9" ref="E87:E92">D87-C87</f>
        <v>-73256650.47</v>
      </c>
      <c r="F87" s="19">
        <f>D87/C87*100</f>
        <v>16.711028311059</v>
      </c>
    </row>
    <row r="88" spans="1:6" ht="25.5" customHeight="1">
      <c r="A88" s="55" t="s">
        <v>146</v>
      </c>
      <c r="B88" s="56" t="s">
        <v>51</v>
      </c>
      <c r="C88" s="57">
        <v>5393593</v>
      </c>
      <c r="D88" s="57">
        <v>4161187.08</v>
      </c>
      <c r="E88" s="15">
        <f t="shared" si="9"/>
        <v>-1232405.92</v>
      </c>
      <c r="F88" s="16">
        <f>SUM(D88/C88*100)</f>
        <v>77.15055770800652</v>
      </c>
    </row>
    <row r="89" spans="1:6" ht="12.75" customHeight="1">
      <c r="A89" s="55" t="s">
        <v>147</v>
      </c>
      <c r="B89" s="56" t="s">
        <v>46</v>
      </c>
      <c r="C89" s="57">
        <v>135691</v>
      </c>
      <c r="D89" s="57">
        <v>110798.19</v>
      </c>
      <c r="E89" s="15">
        <f t="shared" si="9"/>
        <v>-24892.809999999998</v>
      </c>
      <c r="F89" s="16">
        <f>SUM(D89/C89*100)</f>
        <v>81.65478182045972</v>
      </c>
    </row>
    <row r="90" spans="1:6" ht="12.75" customHeight="1">
      <c r="A90" s="55" t="s">
        <v>148</v>
      </c>
      <c r="B90" s="56" t="s">
        <v>62</v>
      </c>
      <c r="C90" s="57">
        <v>7356618.4</v>
      </c>
      <c r="D90" s="57">
        <v>0</v>
      </c>
      <c r="E90" s="15">
        <f t="shared" si="9"/>
        <v>-7356618.4</v>
      </c>
      <c r="F90" s="16">
        <f>SUM(D90/C90*100)</f>
        <v>0</v>
      </c>
    </row>
    <row r="91" spans="1:6" ht="12.75" customHeight="1">
      <c r="A91" s="55" t="s">
        <v>149</v>
      </c>
      <c r="B91" s="56" t="s">
        <v>63</v>
      </c>
      <c r="C91" s="57">
        <v>75068900</v>
      </c>
      <c r="D91" s="57">
        <v>10426166.66</v>
      </c>
      <c r="E91" s="15">
        <f t="shared" si="9"/>
        <v>-64642733.34</v>
      </c>
      <c r="F91" s="16">
        <f>SUM(D91/C91*100)</f>
        <v>13.888796372399224</v>
      </c>
    </row>
    <row r="92" spans="1:6" ht="18.75" customHeight="1">
      <c r="A92" s="28" t="s">
        <v>39</v>
      </c>
      <c r="B92" s="51" t="s">
        <v>150</v>
      </c>
      <c r="C92" s="29">
        <f>C11+C34+C49+C67+C75+C83+C86</f>
        <v>515690804.13</v>
      </c>
      <c r="D92" s="29">
        <f>D11+D34+D49+D67+D75+D83+D86</f>
        <v>302821475.53000003</v>
      </c>
      <c r="E92" s="29">
        <f t="shared" si="9"/>
        <v>-212869328.59999996</v>
      </c>
      <c r="F92" s="30">
        <f>SUM(D92/C92*100)</f>
        <v>58.72151938812973</v>
      </c>
    </row>
    <row r="93" spans="1:6" ht="24.75" customHeight="1">
      <c r="A93" s="41"/>
      <c r="B93" s="42"/>
      <c r="C93" s="43"/>
      <c r="D93" s="43"/>
      <c r="E93" s="43"/>
      <c r="F93" s="44"/>
    </row>
    <row r="94" spans="1:6" ht="12.75" customHeight="1">
      <c r="A94" s="22"/>
      <c r="B94" s="23"/>
      <c r="C94" s="24"/>
      <c r="D94" s="24"/>
      <c r="E94" s="25"/>
      <c r="F94" s="47"/>
    </row>
    <row r="95" spans="1:6" ht="45" customHeight="1">
      <c r="A95" s="61" t="s">
        <v>197</v>
      </c>
      <c r="B95" s="62"/>
      <c r="C95" s="62"/>
      <c r="D95" s="62"/>
      <c r="E95" s="62"/>
      <c r="F95" s="62"/>
    </row>
    <row r="96" spans="1:6" ht="12.75" customHeight="1">
      <c r="A96" s="46" t="s">
        <v>162</v>
      </c>
      <c r="B96" s="3" t="s">
        <v>43</v>
      </c>
      <c r="C96" s="46" t="s">
        <v>165</v>
      </c>
      <c r="D96" s="46" t="s">
        <v>183</v>
      </c>
      <c r="E96" s="45" t="s">
        <v>0</v>
      </c>
      <c r="F96" s="45" t="s">
        <v>1</v>
      </c>
    </row>
    <row r="97" spans="1:6" ht="12.75" customHeight="1">
      <c r="A97" s="31" t="s">
        <v>3</v>
      </c>
      <c r="B97" s="11">
        <v>2</v>
      </c>
      <c r="C97" s="32">
        <v>3</v>
      </c>
      <c r="D97" s="12">
        <v>4</v>
      </c>
      <c r="E97" s="7">
        <v>5</v>
      </c>
      <c r="F97" s="7">
        <v>6</v>
      </c>
    </row>
    <row r="98" spans="1:6" ht="27" customHeight="1">
      <c r="A98" s="33" t="s">
        <v>70</v>
      </c>
      <c r="B98" s="34" t="s">
        <v>151</v>
      </c>
      <c r="C98" s="35">
        <f>C99</f>
        <v>38329320</v>
      </c>
      <c r="D98" s="35">
        <f>D99</f>
        <v>21852596.57</v>
      </c>
      <c r="E98" s="35">
        <f>E99</f>
        <v>-16476723.43</v>
      </c>
      <c r="F98" s="52">
        <f>F99</f>
        <v>57.012742647143234</v>
      </c>
    </row>
    <row r="99" spans="1:6" ht="27" customHeight="1">
      <c r="A99" s="33" t="s">
        <v>71</v>
      </c>
      <c r="B99" s="34" t="s">
        <v>152</v>
      </c>
      <c r="C99" s="35">
        <f>C100+C101+C102+C103++C104+C105+C106+C107+C108+C109+C112+C110+C111</f>
        <v>38329320</v>
      </c>
      <c r="D99" s="35">
        <f>D100+D101+D102+D103++D104+D105+D106+D107+D108+D109+D112+D110+D111</f>
        <v>21852596.57</v>
      </c>
      <c r="E99" s="35">
        <f>D99-C99</f>
        <v>-16476723.43</v>
      </c>
      <c r="F99" s="52">
        <f>D99/C99*100</f>
        <v>57.012742647143234</v>
      </c>
    </row>
    <row r="100" spans="1:6" ht="52.5" customHeight="1">
      <c r="A100" s="55" t="s">
        <v>76</v>
      </c>
      <c r="B100" s="56" t="s">
        <v>6</v>
      </c>
      <c r="C100" s="57">
        <v>32600</v>
      </c>
      <c r="D100" s="57">
        <v>39757.42</v>
      </c>
      <c r="E100" s="5">
        <f>+D100-C100</f>
        <v>7157.419999999998</v>
      </c>
      <c r="F100" s="4">
        <f>+D100/C100*100</f>
        <v>121.95527607361963</v>
      </c>
    </row>
    <row r="101" spans="1:6" ht="15" customHeight="1">
      <c r="A101" s="55" t="s">
        <v>77</v>
      </c>
      <c r="B101" s="56" t="s">
        <v>7</v>
      </c>
      <c r="C101" s="57">
        <v>29900</v>
      </c>
      <c r="D101" s="57">
        <v>13650</v>
      </c>
      <c r="E101" s="5">
        <f>+D101-C101</f>
        <v>-16250</v>
      </c>
      <c r="F101" s="4">
        <f>+D101/C101*100</f>
        <v>45.65217391304348</v>
      </c>
    </row>
    <row r="102" spans="1:6" ht="12.75">
      <c r="A102" s="55" t="s">
        <v>173</v>
      </c>
      <c r="B102" s="56" t="s">
        <v>174</v>
      </c>
      <c r="C102" s="57">
        <v>435312</v>
      </c>
      <c r="D102" s="57">
        <v>0</v>
      </c>
      <c r="E102" s="5">
        <f>+D102-C102</f>
        <v>-435312</v>
      </c>
      <c r="F102" s="4">
        <f>D102/C102*100</f>
        <v>0</v>
      </c>
    </row>
    <row r="103" spans="1:6" ht="12.75">
      <c r="A103" s="55" t="s">
        <v>86</v>
      </c>
      <c r="B103" s="56" t="s">
        <v>50</v>
      </c>
      <c r="C103" s="57">
        <v>26600</v>
      </c>
      <c r="D103" s="57">
        <v>0</v>
      </c>
      <c r="E103" s="5">
        <f>+D103-C103</f>
        <v>-26600</v>
      </c>
      <c r="F103" s="4">
        <v>0</v>
      </c>
    </row>
    <row r="104" spans="1:6" ht="25.5">
      <c r="A104" s="55" t="s">
        <v>175</v>
      </c>
      <c r="B104" s="56" t="s">
        <v>176</v>
      </c>
      <c r="C104" s="57">
        <v>174268</v>
      </c>
      <c r="D104" s="57">
        <v>0</v>
      </c>
      <c r="E104" s="5">
        <f>+D104-C104</f>
        <v>-174268</v>
      </c>
      <c r="F104" s="4">
        <v>0</v>
      </c>
    </row>
    <row r="105" spans="1:6" ht="12.75">
      <c r="A105" s="55" t="s">
        <v>87</v>
      </c>
      <c r="B105" s="56" t="s">
        <v>15</v>
      </c>
      <c r="C105" s="57">
        <v>59771</v>
      </c>
      <c r="D105" s="57">
        <v>0</v>
      </c>
      <c r="E105" s="5">
        <f>D105-C105</f>
        <v>-59771</v>
      </c>
      <c r="F105" s="4">
        <v>0</v>
      </c>
    </row>
    <row r="106" spans="1:6" ht="25.5">
      <c r="A106" s="55" t="s">
        <v>153</v>
      </c>
      <c r="B106" s="56" t="s">
        <v>64</v>
      </c>
      <c r="C106" s="57">
        <v>1500000</v>
      </c>
      <c r="D106" s="57">
        <v>0</v>
      </c>
      <c r="E106" s="5">
        <f aca="true" t="shared" si="10" ref="E106:E142">+D106-C106</f>
        <v>-1500000</v>
      </c>
      <c r="F106" s="4">
        <f aca="true" t="shared" si="11" ref="F106:F112">+D106/C106*100</f>
        <v>0</v>
      </c>
    </row>
    <row r="107" spans="1:6" ht="12.75">
      <c r="A107" s="55" t="s">
        <v>177</v>
      </c>
      <c r="B107" s="56" t="s">
        <v>178</v>
      </c>
      <c r="C107" s="57">
        <v>1830499</v>
      </c>
      <c r="D107" s="57">
        <v>1830499</v>
      </c>
      <c r="E107" s="5">
        <f>+D107-C107</f>
        <v>0</v>
      </c>
      <c r="F107" s="4">
        <f t="shared" si="11"/>
        <v>100</v>
      </c>
    </row>
    <row r="108" spans="1:6" ht="63.75">
      <c r="A108" s="55" t="s">
        <v>154</v>
      </c>
      <c r="B108" s="56" t="s">
        <v>188</v>
      </c>
      <c r="C108" s="57">
        <v>254785</v>
      </c>
      <c r="D108" s="57">
        <v>69993</v>
      </c>
      <c r="E108" s="5">
        <f t="shared" si="10"/>
        <v>-184792</v>
      </c>
      <c r="F108" s="4">
        <f t="shared" si="11"/>
        <v>27.47139745275428</v>
      </c>
    </row>
    <row r="109" spans="1:6" ht="25.5">
      <c r="A109" s="55" t="s">
        <v>93</v>
      </c>
      <c r="B109" s="56" t="s">
        <v>21</v>
      </c>
      <c r="C109" s="57">
        <v>195500</v>
      </c>
      <c r="D109" s="57">
        <v>32000</v>
      </c>
      <c r="E109" s="5">
        <f t="shared" si="10"/>
        <v>-163500</v>
      </c>
      <c r="F109" s="4">
        <f t="shared" si="11"/>
        <v>16.36828644501279</v>
      </c>
    </row>
    <row r="110" spans="1:6" ht="12.75">
      <c r="A110" s="55" t="s">
        <v>168</v>
      </c>
      <c r="B110" s="56" t="s">
        <v>169</v>
      </c>
      <c r="C110" s="57">
        <f>24464000+9079670</f>
        <v>33543670</v>
      </c>
      <c r="D110" s="57">
        <v>19775382</v>
      </c>
      <c r="E110" s="5">
        <f>+D110-C110</f>
        <v>-13768288</v>
      </c>
      <c r="F110" s="4">
        <f t="shared" si="11"/>
        <v>58.95413948443924</v>
      </c>
    </row>
    <row r="111" spans="1:6" ht="12.75">
      <c r="A111" s="55" t="s">
        <v>155</v>
      </c>
      <c r="B111" s="56" t="s">
        <v>45</v>
      </c>
      <c r="C111" s="57">
        <v>216415</v>
      </c>
      <c r="D111" s="57">
        <v>61315.15</v>
      </c>
      <c r="E111" s="5">
        <f>+D111-C111</f>
        <v>-155099.85</v>
      </c>
      <c r="F111" s="4">
        <f t="shared" si="11"/>
        <v>28.332208950396232</v>
      </c>
    </row>
    <row r="112" spans="1:6" ht="25.5">
      <c r="A112" s="55" t="s">
        <v>94</v>
      </c>
      <c r="B112" s="56" t="s">
        <v>22</v>
      </c>
      <c r="C112" s="57">
        <v>30000</v>
      </c>
      <c r="D112" s="57">
        <v>30000</v>
      </c>
      <c r="E112" s="5">
        <f t="shared" si="10"/>
        <v>0</v>
      </c>
      <c r="F112" s="4">
        <f t="shared" si="11"/>
        <v>100</v>
      </c>
    </row>
    <row r="113" spans="1:6" ht="25.5">
      <c r="A113" s="14" t="s">
        <v>73</v>
      </c>
      <c r="B113" s="17" t="s">
        <v>74</v>
      </c>
      <c r="C113" s="35">
        <f>C114</f>
        <v>5026252</v>
      </c>
      <c r="D113" s="35">
        <f>D114</f>
        <v>1986866.85</v>
      </c>
      <c r="E113" s="38">
        <f>E114</f>
        <v>-3039385.15</v>
      </c>
      <c r="F113" s="39">
        <f>F114</f>
        <v>39.52978979167778</v>
      </c>
    </row>
    <row r="114" spans="1:6" ht="25.5">
      <c r="A114" s="14" t="s">
        <v>75</v>
      </c>
      <c r="B114" s="17" t="s">
        <v>161</v>
      </c>
      <c r="C114" s="35">
        <f>C115+C117+C118+C119+C120+C121+C116</f>
        <v>5026252</v>
      </c>
      <c r="D114" s="35">
        <f>D115+D117+D118+D119+D120+D121+D116</f>
        <v>1986866.85</v>
      </c>
      <c r="E114" s="38">
        <f>D114-C114</f>
        <v>-3039385.15</v>
      </c>
      <c r="F114" s="39">
        <f>D114/C114*100</f>
        <v>39.52978979167778</v>
      </c>
    </row>
    <row r="115" spans="1:6" ht="25.5">
      <c r="A115" s="55" t="s">
        <v>95</v>
      </c>
      <c r="B115" s="56" t="s">
        <v>51</v>
      </c>
      <c r="C115" s="57">
        <v>23000</v>
      </c>
      <c r="D115" s="57">
        <v>0</v>
      </c>
      <c r="E115" s="5">
        <f t="shared" si="10"/>
        <v>-23000</v>
      </c>
      <c r="F115" s="4">
        <f>+D115/C115*100</f>
        <v>0</v>
      </c>
    </row>
    <row r="116" spans="1:6" ht="12.75">
      <c r="A116" s="55" t="s">
        <v>96</v>
      </c>
      <c r="B116" s="56" t="s">
        <v>23</v>
      </c>
      <c r="C116" s="57">
        <v>3323138</v>
      </c>
      <c r="D116" s="57">
        <v>821407.79</v>
      </c>
      <c r="E116" s="5">
        <f>+D116-C116</f>
        <v>-2501730.21</v>
      </c>
      <c r="F116" s="4">
        <f>+D116/C116*100</f>
        <v>24.717835672186954</v>
      </c>
    </row>
    <row r="117" spans="1:6" ht="25.5">
      <c r="A117" s="55" t="s">
        <v>184</v>
      </c>
      <c r="B117" s="56" t="s">
        <v>61</v>
      </c>
      <c r="C117" s="57">
        <v>1407400</v>
      </c>
      <c r="D117" s="57">
        <v>1139834.3800000001</v>
      </c>
      <c r="E117" s="5">
        <f t="shared" si="10"/>
        <v>-267565.6199999999</v>
      </c>
      <c r="F117" s="4">
        <f>+D117/C117*100</f>
        <v>80.98865851925538</v>
      </c>
    </row>
    <row r="118" spans="1:6" ht="25.5">
      <c r="A118" s="55" t="s">
        <v>97</v>
      </c>
      <c r="B118" s="56" t="s">
        <v>52</v>
      </c>
      <c r="C118" s="57">
        <v>4690</v>
      </c>
      <c r="D118" s="57">
        <v>0</v>
      </c>
      <c r="E118" s="5">
        <f t="shared" si="10"/>
        <v>-4690</v>
      </c>
      <c r="F118" s="4">
        <f>+D118/C118*100</f>
        <v>0</v>
      </c>
    </row>
    <row r="119" spans="1:6" ht="12.75" customHeight="1">
      <c r="A119" s="55" t="s">
        <v>98</v>
      </c>
      <c r="B119" s="56" t="s">
        <v>24</v>
      </c>
      <c r="C119" s="57">
        <v>34000</v>
      </c>
      <c r="D119" s="57">
        <v>1624.6799999999998</v>
      </c>
      <c r="E119" s="5">
        <f t="shared" si="10"/>
        <v>-32375.32</v>
      </c>
      <c r="F119" s="4">
        <f>+D119/C119*100</f>
        <v>4.778470588235294</v>
      </c>
    </row>
    <row r="120" spans="1:6" ht="27.75" customHeight="1">
      <c r="A120" s="55" t="s">
        <v>100</v>
      </c>
      <c r="B120" s="56" t="s">
        <v>54</v>
      </c>
      <c r="C120" s="57">
        <v>42000</v>
      </c>
      <c r="D120" s="57">
        <v>0</v>
      </c>
      <c r="E120" s="5">
        <f t="shared" si="10"/>
        <v>-42000</v>
      </c>
      <c r="F120" s="4">
        <v>0</v>
      </c>
    </row>
    <row r="121" spans="1:6" ht="38.25">
      <c r="A121" s="55" t="s">
        <v>103</v>
      </c>
      <c r="B121" s="56" t="s">
        <v>57</v>
      </c>
      <c r="C121" s="57">
        <v>192024</v>
      </c>
      <c r="D121" s="57">
        <v>24000</v>
      </c>
      <c r="E121" s="5">
        <f t="shared" si="10"/>
        <v>-168024</v>
      </c>
      <c r="F121" s="4">
        <f>+D121/C121*100</f>
        <v>12.49843769528809</v>
      </c>
    </row>
    <row r="122" spans="1:6" ht="26.25" customHeight="1">
      <c r="A122" s="33" t="s">
        <v>104</v>
      </c>
      <c r="B122" s="17" t="s">
        <v>189</v>
      </c>
      <c r="C122" s="35">
        <f>C123</f>
        <v>37000</v>
      </c>
      <c r="D122" s="36">
        <f>D123</f>
        <v>189185.02</v>
      </c>
      <c r="E122" s="38">
        <f>E123</f>
        <v>152185.02</v>
      </c>
      <c r="F122" s="39">
        <f>F123</f>
        <v>511.3108648648648</v>
      </c>
    </row>
    <row r="123" spans="1:6" ht="39" customHeight="1">
      <c r="A123" s="33" t="s">
        <v>105</v>
      </c>
      <c r="B123" s="17" t="s">
        <v>190</v>
      </c>
      <c r="C123" s="35">
        <f>C124+C126+C125</f>
        <v>37000</v>
      </c>
      <c r="D123" s="35">
        <f>D124+D126+D125</f>
        <v>189185.02</v>
      </c>
      <c r="E123" s="38">
        <f>D123-C123</f>
        <v>152185.02</v>
      </c>
      <c r="F123" s="39">
        <f>D123/C123*100</f>
        <v>511.3108648648648</v>
      </c>
    </row>
    <row r="124" spans="1:6" ht="25.5">
      <c r="A124" s="55" t="s">
        <v>106</v>
      </c>
      <c r="B124" s="56" t="s">
        <v>51</v>
      </c>
      <c r="C124" s="57"/>
      <c r="D124" s="57">
        <v>77584.01</v>
      </c>
      <c r="E124" s="5">
        <f>+D124-C124</f>
        <v>77584.01</v>
      </c>
      <c r="F124" s="4">
        <v>0</v>
      </c>
    </row>
    <row r="125" spans="1:6" ht="38.25">
      <c r="A125" s="55" t="s">
        <v>112</v>
      </c>
      <c r="B125" s="56" t="s">
        <v>30</v>
      </c>
      <c r="C125" s="57">
        <v>37000</v>
      </c>
      <c r="D125" s="57">
        <v>75397.73</v>
      </c>
      <c r="E125" s="5">
        <f>+D125-C125</f>
        <v>38397.729999999996</v>
      </c>
      <c r="F125" s="4">
        <f>+D125/C125*100</f>
        <v>203.77764864864864</v>
      </c>
    </row>
    <row r="126" spans="1:6" ht="25.5">
      <c r="A126" s="55" t="s">
        <v>113</v>
      </c>
      <c r="B126" s="56" t="s">
        <v>31</v>
      </c>
      <c r="C126" s="57"/>
      <c r="D126" s="57">
        <v>36203.28</v>
      </c>
      <c r="E126" s="5">
        <f>+D126-C126</f>
        <v>36203.28</v>
      </c>
      <c r="F126" s="4">
        <v>0</v>
      </c>
    </row>
    <row r="127" spans="1:6" ht="25.5">
      <c r="A127" s="14" t="s">
        <v>120</v>
      </c>
      <c r="B127" s="17" t="s">
        <v>121</v>
      </c>
      <c r="C127" s="35">
        <f>C128</f>
        <v>1029680</v>
      </c>
      <c r="D127" s="36">
        <f>D128</f>
        <v>451962.9</v>
      </c>
      <c r="E127" s="38">
        <f>E128</f>
        <v>-577717.1</v>
      </c>
      <c r="F127" s="39">
        <f>F128</f>
        <v>43.893530028746795</v>
      </c>
    </row>
    <row r="128" spans="1:6" ht="25.5">
      <c r="A128" s="14" t="s">
        <v>123</v>
      </c>
      <c r="B128" s="17" t="s">
        <v>122</v>
      </c>
      <c r="C128" s="35">
        <f>C129+C130+C131+C132</f>
        <v>1029680</v>
      </c>
      <c r="D128" s="35">
        <f>D129+D130+D131+D132</f>
        <v>451962.9</v>
      </c>
      <c r="E128" s="38">
        <f>D128-C128</f>
        <v>-577717.1</v>
      </c>
      <c r="F128" s="39">
        <f>D128/C128*100</f>
        <v>43.893530028746795</v>
      </c>
    </row>
    <row r="129" spans="1:6" ht="12.75">
      <c r="A129" s="55" t="s">
        <v>125</v>
      </c>
      <c r="B129" s="56" t="s">
        <v>187</v>
      </c>
      <c r="C129" s="57">
        <v>812480</v>
      </c>
      <c r="D129" s="57">
        <v>344617.37000000005</v>
      </c>
      <c r="E129" s="5">
        <f>+D129-C129</f>
        <v>-467862.62999999995</v>
      </c>
      <c r="F129" s="4">
        <f>+D129/C129*100</f>
        <v>42.41548961205199</v>
      </c>
    </row>
    <row r="130" spans="1:6" ht="12.75">
      <c r="A130" s="55" t="s">
        <v>126</v>
      </c>
      <c r="B130" s="56" t="s">
        <v>35</v>
      </c>
      <c r="C130" s="57">
        <v>7400</v>
      </c>
      <c r="D130" s="57">
        <v>50916</v>
      </c>
      <c r="E130" s="5">
        <f>+D130-C130</f>
        <v>43516</v>
      </c>
      <c r="F130" s="4">
        <f>+D130/C130*100</f>
        <v>688.0540540540541</v>
      </c>
    </row>
    <row r="131" spans="1:6" ht="12.75" customHeight="1">
      <c r="A131" s="55" t="s">
        <v>127</v>
      </c>
      <c r="B131" s="56" t="s">
        <v>36</v>
      </c>
      <c r="C131" s="57">
        <v>25000</v>
      </c>
      <c r="D131" s="57">
        <v>2349.74</v>
      </c>
      <c r="E131" s="5">
        <f t="shared" si="10"/>
        <v>-22650.260000000002</v>
      </c>
      <c r="F131" s="4">
        <f>+D131/C131*100</f>
        <v>9.398959999999999</v>
      </c>
    </row>
    <row r="132" spans="1:6" ht="26.25" customHeight="1">
      <c r="A132" s="55" t="s">
        <v>128</v>
      </c>
      <c r="B132" s="56" t="s">
        <v>37</v>
      </c>
      <c r="C132" s="57">
        <v>184800</v>
      </c>
      <c r="D132" s="57">
        <v>54079.79</v>
      </c>
      <c r="E132" s="5">
        <f t="shared" si="10"/>
        <v>-130720.20999999999</v>
      </c>
      <c r="F132" s="4">
        <f>+D132/C132*100</f>
        <v>29.263955627705627</v>
      </c>
    </row>
    <row r="133" spans="1:6" ht="41.25" customHeight="1">
      <c r="A133" s="14" t="s">
        <v>132</v>
      </c>
      <c r="B133" s="17" t="s">
        <v>130</v>
      </c>
      <c r="C133" s="35">
        <f>C134</f>
        <v>10618033.41</v>
      </c>
      <c r="D133" s="36">
        <f>D134</f>
        <v>405062.37</v>
      </c>
      <c r="E133" s="38">
        <f>E134</f>
        <v>-10212971.040000001</v>
      </c>
      <c r="F133" s="39">
        <f>F134</f>
        <v>3.8148530368958404</v>
      </c>
    </row>
    <row r="134" spans="1:6" ht="45" customHeight="1">
      <c r="A134" s="14" t="s">
        <v>133</v>
      </c>
      <c r="B134" s="17" t="s">
        <v>131</v>
      </c>
      <c r="C134" s="35">
        <f>C135+C137+C140+C141+C142+C136+C138+C139</f>
        <v>10618033.41</v>
      </c>
      <c r="D134" s="35">
        <f>D135+D137+D140+D141+D142+D136+D138+D139</f>
        <v>405062.37</v>
      </c>
      <c r="E134" s="38">
        <f>D134-C134</f>
        <v>-10212971.040000001</v>
      </c>
      <c r="F134" s="39">
        <f>D134/C134*100</f>
        <v>3.8148530368958404</v>
      </c>
    </row>
    <row r="135" spans="1:6" ht="25.5">
      <c r="A135" s="55" t="s">
        <v>136</v>
      </c>
      <c r="B135" s="56" t="s">
        <v>61</v>
      </c>
      <c r="C135" s="57">
        <v>463878</v>
      </c>
      <c r="D135" s="57">
        <v>63468.78</v>
      </c>
      <c r="E135" s="5">
        <f t="shared" si="10"/>
        <v>-400409.22</v>
      </c>
      <c r="F135" s="4">
        <f>+D135/C135*100</f>
        <v>13.682213857954032</v>
      </c>
    </row>
    <row r="136" spans="1:6" ht="25.5">
      <c r="A136" s="55" t="s">
        <v>191</v>
      </c>
      <c r="B136" s="56" t="s">
        <v>52</v>
      </c>
      <c r="C136" s="57">
        <v>153180</v>
      </c>
      <c r="D136" s="57">
        <v>0</v>
      </c>
      <c r="E136" s="5">
        <f t="shared" si="10"/>
        <v>-153180</v>
      </c>
      <c r="F136" s="4">
        <f>+D136/C136*100</f>
        <v>0</v>
      </c>
    </row>
    <row r="137" spans="1:6" ht="12.75">
      <c r="A137" s="55" t="s">
        <v>192</v>
      </c>
      <c r="B137" s="56" t="s">
        <v>24</v>
      </c>
      <c r="C137" s="57">
        <v>487191</v>
      </c>
      <c r="D137" s="57">
        <v>341593.59</v>
      </c>
      <c r="E137" s="5">
        <f t="shared" si="10"/>
        <v>-145597.40999999997</v>
      </c>
      <c r="F137" s="4">
        <f>+D137/C137*100</f>
        <v>70.11492207368363</v>
      </c>
    </row>
    <row r="138" spans="1:6" ht="12.75">
      <c r="A138" s="55" t="s">
        <v>157</v>
      </c>
      <c r="B138" s="56" t="s">
        <v>8</v>
      </c>
      <c r="C138" s="57">
        <v>32300</v>
      </c>
      <c r="D138" s="57">
        <v>0</v>
      </c>
      <c r="E138" s="5">
        <f t="shared" si="10"/>
        <v>-32300</v>
      </c>
      <c r="F138" s="4">
        <f>+D139/C139*100</f>
        <v>0</v>
      </c>
    </row>
    <row r="139" spans="1:6" ht="25.5">
      <c r="A139" s="55" t="s">
        <v>193</v>
      </c>
      <c r="B139" s="56" t="s">
        <v>176</v>
      </c>
      <c r="C139" s="57">
        <v>29700</v>
      </c>
      <c r="D139" s="57">
        <v>0</v>
      </c>
      <c r="E139" s="5">
        <f>+D139-C139</f>
        <v>-29700</v>
      </c>
      <c r="F139" s="4">
        <v>0</v>
      </c>
    </row>
    <row r="140" spans="1:6" ht="12.75" customHeight="1">
      <c r="A140" s="55" t="s">
        <v>158</v>
      </c>
      <c r="B140" s="56" t="s">
        <v>65</v>
      </c>
      <c r="C140" s="57">
        <f>6893111+107523.41+920330</f>
        <v>7920964.41</v>
      </c>
      <c r="D140" s="57">
        <v>0</v>
      </c>
      <c r="E140" s="5">
        <f t="shared" si="10"/>
        <v>-7920964.41</v>
      </c>
      <c r="F140" s="4">
        <v>0</v>
      </c>
    </row>
    <row r="141" spans="1:6" ht="25.5">
      <c r="A141" s="55" t="s">
        <v>159</v>
      </c>
      <c r="B141" s="56" t="s">
        <v>44</v>
      </c>
      <c r="C141" s="57">
        <v>1065784</v>
      </c>
      <c r="D141" s="57">
        <v>0</v>
      </c>
      <c r="E141" s="5">
        <f t="shared" si="10"/>
        <v>-1065784</v>
      </c>
      <c r="F141" s="4">
        <f>+D141/C141*100</f>
        <v>0</v>
      </c>
    </row>
    <row r="142" spans="1:6" ht="25.5">
      <c r="A142" s="55" t="s">
        <v>160</v>
      </c>
      <c r="B142" s="56" t="s">
        <v>18</v>
      </c>
      <c r="C142" s="57">
        <v>465036</v>
      </c>
      <c r="D142" s="57">
        <v>0</v>
      </c>
      <c r="E142" s="5">
        <f t="shared" si="10"/>
        <v>-465036</v>
      </c>
      <c r="F142" s="4">
        <v>0</v>
      </c>
    </row>
    <row r="143" spans="1:6" ht="25.5">
      <c r="A143" s="14" t="s">
        <v>139</v>
      </c>
      <c r="B143" s="17" t="s">
        <v>179</v>
      </c>
      <c r="C143" s="35">
        <f>C144</f>
        <v>107400</v>
      </c>
      <c r="D143" s="36">
        <f>D144</f>
        <v>0</v>
      </c>
      <c r="E143" s="38">
        <f>E144</f>
        <v>-107400</v>
      </c>
      <c r="F143" s="39">
        <f>F144</f>
        <v>0</v>
      </c>
    </row>
    <row r="144" spans="1:6" ht="12.75">
      <c r="A144" s="14" t="s">
        <v>140</v>
      </c>
      <c r="B144" s="17" t="s">
        <v>180</v>
      </c>
      <c r="C144" s="35">
        <f>C145</f>
        <v>107400</v>
      </c>
      <c r="D144" s="35">
        <f>D145</f>
        <v>0</v>
      </c>
      <c r="E144" s="38">
        <f>D144-C144</f>
        <v>-107400</v>
      </c>
      <c r="F144" s="39">
        <f>D144/C144*100</f>
        <v>0</v>
      </c>
    </row>
    <row r="145" spans="1:6" ht="25.5">
      <c r="A145" s="55" t="s">
        <v>141</v>
      </c>
      <c r="B145" s="56" t="s">
        <v>51</v>
      </c>
      <c r="C145" s="57">
        <v>107400</v>
      </c>
      <c r="D145" s="57">
        <v>0</v>
      </c>
      <c r="E145" s="5">
        <f>+D145-C145</f>
        <v>-107400</v>
      </c>
      <c r="F145" s="4">
        <f>+D145/C145*100</f>
        <v>0</v>
      </c>
    </row>
    <row r="146" spans="1:6" ht="25.5">
      <c r="A146" s="14" t="s">
        <v>142</v>
      </c>
      <c r="B146" s="17" t="s">
        <v>143</v>
      </c>
      <c r="C146" s="18">
        <f>C147</f>
        <v>27000</v>
      </c>
      <c r="D146" s="18">
        <f>D147</f>
        <v>26999</v>
      </c>
      <c r="E146" s="18">
        <f>E147</f>
        <v>-1</v>
      </c>
      <c r="F146" s="19">
        <f>F147</f>
        <v>99.9962962962963</v>
      </c>
    </row>
    <row r="147" spans="1:6" ht="27" customHeight="1">
      <c r="A147" s="14" t="s">
        <v>145</v>
      </c>
      <c r="B147" s="17" t="s">
        <v>144</v>
      </c>
      <c r="C147" s="18">
        <f>C148</f>
        <v>27000</v>
      </c>
      <c r="D147" s="18">
        <f>D148</f>
        <v>26999</v>
      </c>
      <c r="E147" s="18">
        <f>D147-C147</f>
        <v>-1</v>
      </c>
      <c r="F147" s="19">
        <f>D147/C147*100</f>
        <v>99.9962962962963</v>
      </c>
    </row>
    <row r="148" spans="1:6" ht="25.5">
      <c r="A148" s="55" t="s">
        <v>146</v>
      </c>
      <c r="B148" s="56" t="s">
        <v>51</v>
      </c>
      <c r="C148" s="57">
        <v>27000</v>
      </c>
      <c r="D148" s="57">
        <v>26999</v>
      </c>
      <c r="E148" s="57">
        <f>D148-C148</f>
        <v>-1</v>
      </c>
      <c r="F148" s="57">
        <f>D148/C148*100</f>
        <v>99.9962962962963</v>
      </c>
    </row>
    <row r="149" spans="1:6" ht="18" customHeight="1">
      <c r="A149" s="28"/>
      <c r="B149" s="51" t="s">
        <v>150</v>
      </c>
      <c r="C149" s="37">
        <f>C98+C113+C122+C127+C133+C143+C146</f>
        <v>55174685.41</v>
      </c>
      <c r="D149" s="37">
        <f>D98+D113+D122+D127+D133+D143+D146</f>
        <v>24912672.71</v>
      </c>
      <c r="E149" s="38">
        <f>D149-C149</f>
        <v>-30262012.699999996</v>
      </c>
      <c r="F149" s="39">
        <f>+D149/C149*100</f>
        <v>45.15236022620759</v>
      </c>
    </row>
    <row r="152" spans="1:5" ht="15.75">
      <c r="A152" s="54" t="s">
        <v>68</v>
      </c>
      <c r="B152" s="54"/>
      <c r="C152" s="54"/>
      <c r="D152" s="54" t="s">
        <v>69</v>
      </c>
      <c r="E152" s="54"/>
    </row>
    <row r="153" spans="1:5" ht="15.75">
      <c r="A153" s="54"/>
      <c r="B153" s="54"/>
      <c r="C153" s="54"/>
      <c r="D153" s="54"/>
      <c r="E153" s="54"/>
    </row>
    <row r="154" spans="1:5" ht="15.75">
      <c r="A154" s="54" t="s">
        <v>40</v>
      </c>
      <c r="B154" s="54"/>
      <c r="C154" s="54"/>
      <c r="D154" s="54"/>
      <c r="E154" s="54"/>
    </row>
    <row r="155" spans="1:5" ht="15.75">
      <c r="A155" s="54" t="s">
        <v>41</v>
      </c>
      <c r="B155" s="54"/>
      <c r="C155" s="54"/>
      <c r="D155" s="54"/>
      <c r="E155" s="54"/>
    </row>
    <row r="156" spans="1:5" ht="15.75">
      <c r="A156" s="54" t="s">
        <v>42</v>
      </c>
      <c r="B156" s="54"/>
      <c r="C156" s="54"/>
      <c r="D156" s="54" t="s">
        <v>49</v>
      </c>
      <c r="E156" s="54"/>
    </row>
    <row r="157" spans="1:5" ht="15.75">
      <c r="A157" s="54"/>
      <c r="B157" s="54"/>
      <c r="C157" s="54"/>
      <c r="D157" s="54"/>
      <c r="E157" s="54"/>
    </row>
  </sheetData>
  <sheetProtection/>
  <mergeCells count="5">
    <mergeCell ref="A95:F95"/>
    <mergeCell ref="C1:D1"/>
    <mergeCell ref="C4:F4"/>
    <mergeCell ref="A6:F6"/>
    <mergeCell ref="A7:F7"/>
  </mergeCells>
  <conditionalFormatting sqref="B23">
    <cfRule type="expression" priority="1" dxfId="0" stopIfTrue="1">
      <formula>IV23=1</formula>
    </cfRule>
  </conditionalFormatting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2022-11-02T11:43:46Z</cp:lastPrinted>
  <dcterms:created xsi:type="dcterms:W3CDTF">2015-04-15T06:48:28Z</dcterms:created>
  <dcterms:modified xsi:type="dcterms:W3CDTF">2022-11-02T11:43:48Z</dcterms:modified>
  <cp:category/>
  <cp:version/>
  <cp:contentType/>
  <cp:contentStatus/>
</cp:coreProperties>
</file>